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C:\Users\Gemini Group\Desktop\"/>
    </mc:Choice>
  </mc:AlternateContent>
  <xr:revisionPtr revIDLastSave="0" documentId="8_{F0B183B2-5095-46DE-AED8-E6D4FA4D747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kapitulácia stavby" sheetId="1" r:id="rId1"/>
    <sheet name="SO01.1 - Chladenie-vykuro..." sheetId="2" r:id="rId2"/>
    <sheet name="SO01.2 - Chladenie kancel..." sheetId="3" r:id="rId3"/>
  </sheets>
  <definedNames>
    <definedName name="_xlnm._FilterDatabase" localSheetId="1" hidden="1">'SO01.1 - Chladenie-vykuro...'!$C$129:$K$194</definedName>
    <definedName name="_xlnm._FilterDatabase" localSheetId="2" hidden="1">'SO01.2 - Chladenie kancel...'!$C$124:$K$143</definedName>
    <definedName name="_xlnm.Print_Titles" localSheetId="0">'Rekapitulácia stavby'!$92:$92</definedName>
    <definedName name="_xlnm.Print_Titles" localSheetId="1">'SO01.1 - Chladenie-vykuro...'!$129:$129</definedName>
    <definedName name="_xlnm.Print_Titles" localSheetId="2">'SO01.2 - Chladenie kancel...'!$124:$124</definedName>
    <definedName name="_xlnm.Print_Area" localSheetId="0">'Rekapitulácia stavby'!$D$4:$AO$76,'Rekapitulácia stavby'!$C$82:$AQ$98</definedName>
    <definedName name="_xlnm.Print_Area" localSheetId="1">'SO01.1 - Chladenie-vykuro...'!$C$4:$J$76,'SO01.1 - Chladenie-vykuro...'!$C$82:$J$109,'SO01.1 - Chladenie-vykuro...'!$C$115:$K$194</definedName>
    <definedName name="_xlnm.Print_Area" localSheetId="2">'SO01.2 - Chladenie kancel...'!$C$4:$J$76,'SO01.2 - Chladenie kancel...'!$C$82:$J$104,'SO01.2 - Chladenie kancel...'!$C$110:$K$143</definedName>
  </definedName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41" i="3" l="1"/>
  <c r="J40" i="3"/>
  <c r="AY97" i="1"/>
  <c r="J39" i="3"/>
  <c r="AX97" i="1" s="1"/>
  <c r="BI143" i="3"/>
  <c r="BH143" i="3"/>
  <c r="BG143" i="3"/>
  <c r="BE143" i="3"/>
  <c r="T143" i="3"/>
  <c r="R143" i="3"/>
  <c r="P143" i="3"/>
  <c r="BI142" i="3"/>
  <c r="BH142" i="3"/>
  <c r="BG142" i="3"/>
  <c r="BE142" i="3"/>
  <c r="T142" i="3"/>
  <c r="R142" i="3"/>
  <c r="P142" i="3"/>
  <c r="BI141" i="3"/>
  <c r="BH141" i="3"/>
  <c r="BG141" i="3"/>
  <c r="BE141" i="3"/>
  <c r="T141" i="3"/>
  <c r="R141" i="3"/>
  <c r="P141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6" i="3"/>
  <c r="BH136" i="3"/>
  <c r="BG136" i="3"/>
  <c r="BE136" i="3"/>
  <c r="T136" i="3"/>
  <c r="R136" i="3"/>
  <c r="P136" i="3"/>
  <c r="BI135" i="3"/>
  <c r="BH135" i="3"/>
  <c r="BG135" i="3"/>
  <c r="BE135" i="3"/>
  <c r="T135" i="3"/>
  <c r="R135" i="3"/>
  <c r="P135" i="3"/>
  <c r="BI134" i="3"/>
  <c r="BH134" i="3"/>
  <c r="BG134" i="3"/>
  <c r="BE134" i="3"/>
  <c r="T134" i="3"/>
  <c r="R134" i="3"/>
  <c r="P134" i="3"/>
  <c r="BI133" i="3"/>
  <c r="BH133" i="3"/>
  <c r="BG133" i="3"/>
  <c r="BE133" i="3"/>
  <c r="T133" i="3"/>
  <c r="R133" i="3"/>
  <c r="P133" i="3"/>
  <c r="BI131" i="3"/>
  <c r="BH131" i="3"/>
  <c r="BG131" i="3"/>
  <c r="BE131" i="3"/>
  <c r="T131" i="3"/>
  <c r="R131" i="3"/>
  <c r="P131" i="3"/>
  <c r="BI130" i="3"/>
  <c r="BH130" i="3"/>
  <c r="BG130" i="3"/>
  <c r="BE130" i="3"/>
  <c r="T130" i="3"/>
  <c r="R130" i="3"/>
  <c r="P130" i="3"/>
  <c r="BI129" i="3"/>
  <c r="BH129" i="3"/>
  <c r="BG129" i="3"/>
  <c r="BE129" i="3"/>
  <c r="T129" i="3"/>
  <c r="R129" i="3"/>
  <c r="P129" i="3"/>
  <c r="BI128" i="3"/>
  <c r="BH128" i="3"/>
  <c r="BG128" i="3"/>
  <c r="BE128" i="3"/>
  <c r="T128" i="3"/>
  <c r="R128" i="3"/>
  <c r="P128" i="3"/>
  <c r="F121" i="3"/>
  <c r="F119" i="3"/>
  <c r="E117" i="3"/>
  <c r="F93" i="3"/>
  <c r="F91" i="3"/>
  <c r="E89" i="3"/>
  <c r="J26" i="3"/>
  <c r="E26" i="3"/>
  <c r="J122" i="3" s="1"/>
  <c r="J25" i="3"/>
  <c r="J23" i="3"/>
  <c r="E23" i="3"/>
  <c r="J121" i="3" s="1"/>
  <c r="J22" i="3"/>
  <c r="J20" i="3"/>
  <c r="E20" i="3"/>
  <c r="F122" i="3" s="1"/>
  <c r="J19" i="3"/>
  <c r="E7" i="3"/>
  <c r="E113" i="3"/>
  <c r="J41" i="2"/>
  <c r="J40" i="2"/>
  <c r="AY96" i="1" s="1"/>
  <c r="J39" i="2"/>
  <c r="AX96" i="1" s="1"/>
  <c r="BI194" i="2"/>
  <c r="BH194" i="2"/>
  <c r="BG194" i="2"/>
  <c r="BE194" i="2"/>
  <c r="T194" i="2"/>
  <c r="R194" i="2"/>
  <c r="P194" i="2"/>
  <c r="BI193" i="2"/>
  <c r="BH193" i="2"/>
  <c r="BG193" i="2"/>
  <c r="BE193" i="2"/>
  <c r="T193" i="2"/>
  <c r="R193" i="2"/>
  <c r="P193" i="2"/>
  <c r="BI192" i="2"/>
  <c r="BH192" i="2"/>
  <c r="BG192" i="2"/>
  <c r="BE192" i="2"/>
  <c r="T192" i="2"/>
  <c r="R192" i="2"/>
  <c r="P192" i="2"/>
  <c r="BI190" i="2"/>
  <c r="BH190" i="2"/>
  <c r="BG190" i="2"/>
  <c r="BE190" i="2"/>
  <c r="T190" i="2"/>
  <c r="R190" i="2"/>
  <c r="P190" i="2"/>
  <c r="BI189" i="2"/>
  <c r="BH189" i="2"/>
  <c r="BG189" i="2"/>
  <c r="BE189" i="2"/>
  <c r="T189" i="2"/>
  <c r="R189" i="2"/>
  <c r="P189" i="2"/>
  <c r="BI188" i="2"/>
  <c r="BH188" i="2"/>
  <c r="BG188" i="2"/>
  <c r="BE188" i="2"/>
  <c r="T188" i="2"/>
  <c r="R188" i="2"/>
  <c r="P188" i="2"/>
  <c r="BI187" i="2"/>
  <c r="BH187" i="2"/>
  <c r="BG187" i="2"/>
  <c r="BE187" i="2"/>
  <c r="T187" i="2"/>
  <c r="R187" i="2"/>
  <c r="P187" i="2"/>
  <c r="BI186" i="2"/>
  <c r="BH186" i="2"/>
  <c r="BG186" i="2"/>
  <c r="BE186" i="2"/>
  <c r="T186" i="2"/>
  <c r="R186" i="2"/>
  <c r="P186" i="2"/>
  <c r="BI185" i="2"/>
  <c r="BH185" i="2"/>
  <c r="BG185" i="2"/>
  <c r="BE185" i="2"/>
  <c r="T185" i="2"/>
  <c r="R185" i="2"/>
  <c r="P185" i="2"/>
  <c r="BI184" i="2"/>
  <c r="BH184" i="2"/>
  <c r="BG184" i="2"/>
  <c r="BE184" i="2"/>
  <c r="T184" i="2"/>
  <c r="R184" i="2"/>
  <c r="P184" i="2"/>
  <c r="BI183" i="2"/>
  <c r="BH183" i="2"/>
  <c r="BG183" i="2"/>
  <c r="BE183" i="2"/>
  <c r="T183" i="2"/>
  <c r="R183" i="2"/>
  <c r="P183" i="2"/>
  <c r="BI182" i="2"/>
  <c r="BH182" i="2"/>
  <c r="BG182" i="2"/>
  <c r="BE182" i="2"/>
  <c r="T182" i="2"/>
  <c r="R182" i="2"/>
  <c r="P182" i="2"/>
  <c r="BI181" i="2"/>
  <c r="BH181" i="2"/>
  <c r="BG181" i="2"/>
  <c r="BE181" i="2"/>
  <c r="T181" i="2"/>
  <c r="R181" i="2"/>
  <c r="P181" i="2"/>
  <c r="BI180" i="2"/>
  <c r="BH180" i="2"/>
  <c r="BG180" i="2"/>
  <c r="BE180" i="2"/>
  <c r="T180" i="2"/>
  <c r="R180" i="2"/>
  <c r="P180" i="2"/>
  <c r="BI179" i="2"/>
  <c r="BH179" i="2"/>
  <c r="BG179" i="2"/>
  <c r="BE179" i="2"/>
  <c r="T179" i="2"/>
  <c r="R179" i="2"/>
  <c r="P179" i="2"/>
  <c r="BI177" i="2"/>
  <c r="BH177" i="2"/>
  <c r="BG177" i="2"/>
  <c r="BE177" i="2"/>
  <c r="T177" i="2"/>
  <c r="R177" i="2"/>
  <c r="P177" i="2"/>
  <c r="BI176" i="2"/>
  <c r="BH176" i="2"/>
  <c r="BG176" i="2"/>
  <c r="BE176" i="2"/>
  <c r="T176" i="2"/>
  <c r="R176" i="2"/>
  <c r="P176" i="2"/>
  <c r="BI175" i="2"/>
  <c r="BH175" i="2"/>
  <c r="BG175" i="2"/>
  <c r="BE175" i="2"/>
  <c r="T175" i="2"/>
  <c r="R175" i="2"/>
  <c r="P175" i="2"/>
  <c r="BI174" i="2"/>
  <c r="BH174" i="2"/>
  <c r="BG174" i="2"/>
  <c r="BE174" i="2"/>
  <c r="T174" i="2"/>
  <c r="R174" i="2"/>
  <c r="P174" i="2"/>
  <c r="BI173" i="2"/>
  <c r="BH173" i="2"/>
  <c r="BG173" i="2"/>
  <c r="BE173" i="2"/>
  <c r="T173" i="2"/>
  <c r="R173" i="2"/>
  <c r="P173" i="2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9" i="2"/>
  <c r="BH169" i="2"/>
  <c r="BG169" i="2"/>
  <c r="BE169" i="2"/>
  <c r="T169" i="2"/>
  <c r="R169" i="2"/>
  <c r="P169" i="2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5" i="2"/>
  <c r="BH165" i="2"/>
  <c r="BG165" i="2"/>
  <c r="BE165" i="2"/>
  <c r="T165" i="2"/>
  <c r="R165" i="2"/>
  <c r="P165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2" i="2"/>
  <c r="BH142" i="2"/>
  <c r="BG142" i="2"/>
  <c r="BE142" i="2"/>
  <c r="T142" i="2"/>
  <c r="T141" i="2"/>
  <c r="R142" i="2"/>
  <c r="R141" i="2" s="1"/>
  <c r="P142" i="2"/>
  <c r="P141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F126" i="2"/>
  <c r="F124" i="2"/>
  <c r="E122" i="2"/>
  <c r="F93" i="2"/>
  <c r="F91" i="2"/>
  <c r="E89" i="2"/>
  <c r="J26" i="2"/>
  <c r="E26" i="2"/>
  <c r="J127" i="2" s="1"/>
  <c r="J25" i="2"/>
  <c r="J23" i="2"/>
  <c r="E23" i="2"/>
  <c r="J93" i="2" s="1"/>
  <c r="J22" i="2"/>
  <c r="J20" i="2"/>
  <c r="E20" i="2"/>
  <c r="F127" i="2" s="1"/>
  <c r="J19" i="2"/>
  <c r="J124" i="2"/>
  <c r="E7" i="2"/>
  <c r="E118" i="2"/>
  <c r="L90" i="1"/>
  <c r="AM90" i="1"/>
  <c r="AM89" i="1"/>
  <c r="L89" i="1"/>
  <c r="AM87" i="1"/>
  <c r="L87" i="1"/>
  <c r="L85" i="1"/>
  <c r="L84" i="1"/>
  <c r="J136" i="3"/>
  <c r="BK135" i="3"/>
  <c r="BK134" i="3"/>
  <c r="BK133" i="3"/>
  <c r="BK131" i="3"/>
  <c r="J131" i="3"/>
  <c r="BK130" i="3"/>
  <c r="J130" i="3"/>
  <c r="BK129" i="3"/>
  <c r="J128" i="3"/>
  <c r="BK192" i="2"/>
  <c r="BK189" i="2"/>
  <c r="J188" i="2"/>
  <c r="BK187" i="2"/>
  <c r="J186" i="2"/>
  <c r="BK185" i="2"/>
  <c r="BK184" i="2"/>
  <c r="J180" i="2"/>
  <c r="BK179" i="2"/>
  <c r="BK176" i="2"/>
  <c r="J174" i="2"/>
  <c r="BK173" i="2"/>
  <c r="J171" i="2"/>
  <c r="J170" i="2"/>
  <c r="J169" i="2"/>
  <c r="BK167" i="2"/>
  <c r="J165" i="2"/>
  <c r="BK164" i="2"/>
  <c r="J164" i="2"/>
  <c r="J158" i="2"/>
  <c r="J155" i="2"/>
  <c r="J154" i="2"/>
  <c r="J149" i="2"/>
  <c r="J147" i="2"/>
  <c r="J140" i="2"/>
  <c r="BK138" i="2"/>
  <c r="BK137" i="2"/>
  <c r="BK133" i="2"/>
  <c r="BK143" i="3"/>
  <c r="J143" i="3"/>
  <c r="BK142" i="3"/>
  <c r="BK141" i="3"/>
  <c r="J141" i="3"/>
  <c r="BK139" i="3"/>
  <c r="J138" i="3"/>
  <c r="BK136" i="3"/>
  <c r="J135" i="3"/>
  <c r="J134" i="3"/>
  <c r="J133" i="3"/>
  <c r="J194" i="2"/>
  <c r="J193" i="2"/>
  <c r="J192" i="2"/>
  <c r="BK190" i="2"/>
  <c r="J184" i="2"/>
  <c r="BK183" i="2"/>
  <c r="BK182" i="2"/>
  <c r="BK181" i="2"/>
  <c r="BK180" i="2"/>
  <c r="J177" i="2"/>
  <c r="J176" i="2"/>
  <c r="J175" i="2"/>
  <c r="BK172" i="2"/>
  <c r="BK170" i="2"/>
  <c r="BK169" i="2"/>
  <c r="BK166" i="2"/>
  <c r="BK163" i="2"/>
  <c r="J162" i="2"/>
  <c r="BK161" i="2"/>
  <c r="BK157" i="2"/>
  <c r="J153" i="2"/>
  <c r="BK152" i="2"/>
  <c r="BK151" i="2"/>
  <c r="J150" i="2"/>
  <c r="J148" i="2"/>
  <c r="BK147" i="2"/>
  <c r="J145" i="2"/>
  <c r="J144" i="2"/>
  <c r="BK142" i="2"/>
  <c r="J139" i="2"/>
  <c r="J138" i="2"/>
  <c r="J137" i="2"/>
  <c r="BK136" i="2"/>
  <c r="BK135" i="2"/>
  <c r="BK134" i="2"/>
  <c r="J142" i="3"/>
  <c r="J139" i="3"/>
  <c r="BK138" i="3"/>
  <c r="J129" i="3"/>
  <c r="BK128" i="3"/>
  <c r="BK194" i="2"/>
  <c r="BK193" i="2"/>
  <c r="J190" i="2"/>
  <c r="J189" i="2"/>
  <c r="BK188" i="2"/>
  <c r="J187" i="2"/>
  <c r="BK186" i="2"/>
  <c r="J185" i="2"/>
  <c r="J183" i="2"/>
  <c r="J182" i="2"/>
  <c r="J181" i="2"/>
  <c r="J179" i="2"/>
  <c r="BK177" i="2"/>
  <c r="BK175" i="2"/>
  <c r="J172" i="2"/>
  <c r="BK171" i="2"/>
  <c r="J167" i="2"/>
  <c r="J166" i="2"/>
  <c r="BK165" i="2"/>
  <c r="BK158" i="2"/>
  <c r="J156" i="2"/>
  <c r="BK154" i="2"/>
  <c r="BK153" i="2"/>
  <c r="BK150" i="2"/>
  <c r="BK149" i="2"/>
  <c r="BK145" i="2"/>
  <c r="BK144" i="2"/>
  <c r="J142" i="2"/>
  <c r="BK140" i="2"/>
  <c r="J133" i="2"/>
  <c r="AS95" i="1"/>
  <c r="BK174" i="2"/>
  <c r="J173" i="2"/>
  <c r="J163" i="2"/>
  <c r="BK162" i="2"/>
  <c r="J161" i="2"/>
  <c r="J157" i="2"/>
  <c r="BK156" i="2"/>
  <c r="BK155" i="2"/>
  <c r="J152" i="2"/>
  <c r="J151" i="2"/>
  <c r="BK148" i="2"/>
  <c r="BK139" i="2"/>
  <c r="J136" i="2"/>
  <c r="J135" i="2"/>
  <c r="J134" i="2"/>
  <c r="BK132" i="2" l="1"/>
  <c r="J132" i="2" s="1"/>
  <c r="J100" i="2" s="1"/>
  <c r="T132" i="2"/>
  <c r="BK146" i="2"/>
  <c r="J146" i="2" s="1"/>
  <c r="J103" i="2" s="1"/>
  <c r="R146" i="2"/>
  <c r="P160" i="2"/>
  <c r="BK168" i="2"/>
  <c r="J168" i="2" s="1"/>
  <c r="J106" i="2" s="1"/>
  <c r="T168" i="2"/>
  <c r="R178" i="2"/>
  <c r="T191" i="2"/>
  <c r="BK127" i="3"/>
  <c r="J127" i="3" s="1"/>
  <c r="J100" i="3" s="1"/>
  <c r="P127" i="3"/>
  <c r="R127" i="3"/>
  <c r="T127" i="3"/>
  <c r="BK132" i="3"/>
  <c r="J132" i="3" s="1"/>
  <c r="J101" i="3" s="1"/>
  <c r="P132" i="3"/>
  <c r="R132" i="3"/>
  <c r="T132" i="3"/>
  <c r="BK137" i="3"/>
  <c r="J137" i="3" s="1"/>
  <c r="J102" i="3" s="1"/>
  <c r="P137" i="3"/>
  <c r="T137" i="3"/>
  <c r="BK140" i="3"/>
  <c r="J140" i="3" s="1"/>
  <c r="J103" i="3" s="1"/>
  <c r="P140" i="3"/>
  <c r="R140" i="3"/>
  <c r="R132" i="2"/>
  <c r="BK143" i="2"/>
  <c r="J143" i="2" s="1"/>
  <c r="J102" i="2" s="1"/>
  <c r="R143" i="2"/>
  <c r="P146" i="2"/>
  <c r="T160" i="2"/>
  <c r="P168" i="2"/>
  <c r="BK178" i="2"/>
  <c r="J178" i="2" s="1"/>
  <c r="J107" i="2" s="1"/>
  <c r="T178" i="2"/>
  <c r="R191" i="2"/>
  <c r="R137" i="3"/>
  <c r="P132" i="2"/>
  <c r="P131" i="2" s="1"/>
  <c r="P143" i="2"/>
  <c r="T143" i="2"/>
  <c r="T146" i="2"/>
  <c r="BK160" i="2"/>
  <c r="J160" i="2" s="1"/>
  <c r="J105" i="2" s="1"/>
  <c r="R160" i="2"/>
  <c r="R168" i="2"/>
  <c r="P178" i="2"/>
  <c r="BK191" i="2"/>
  <c r="J191" i="2" s="1"/>
  <c r="J108" i="2" s="1"/>
  <c r="P191" i="2"/>
  <c r="T140" i="3"/>
  <c r="E85" i="2"/>
  <c r="F94" i="2"/>
  <c r="BF133" i="2"/>
  <c r="BF134" i="2"/>
  <c r="BF135" i="2"/>
  <c r="BF150" i="2"/>
  <c r="BF151" i="2"/>
  <c r="BF157" i="2"/>
  <c r="BF158" i="2"/>
  <c r="BF163" i="2"/>
  <c r="BF164" i="2"/>
  <c r="BF175" i="2"/>
  <c r="BF176" i="2"/>
  <c r="J91" i="2"/>
  <c r="J94" i="2"/>
  <c r="J126" i="2"/>
  <c r="BF149" i="2"/>
  <c r="BF155" i="2"/>
  <c r="BF165" i="2"/>
  <c r="BF166" i="2"/>
  <c r="BF171" i="2"/>
  <c r="BF174" i="2"/>
  <c r="BF183" i="2"/>
  <c r="BF189" i="2"/>
  <c r="J93" i="3"/>
  <c r="F94" i="3"/>
  <c r="J94" i="3"/>
  <c r="BF129" i="3"/>
  <c r="BF138" i="3"/>
  <c r="BF136" i="2"/>
  <c r="BF137" i="2"/>
  <c r="BF138" i="2"/>
  <c r="BF144" i="2"/>
  <c r="BF147" i="2"/>
  <c r="BF148" i="2"/>
  <c r="BF152" i="2"/>
  <c r="BF156" i="2"/>
  <c r="BF161" i="2"/>
  <c r="BF169" i="2"/>
  <c r="BF170" i="2"/>
  <c r="BF172" i="2"/>
  <c r="BF173" i="2"/>
  <c r="BF179" i="2"/>
  <c r="BF185" i="2"/>
  <c r="BF186" i="2"/>
  <c r="BF187" i="2"/>
  <c r="BF188" i="2"/>
  <c r="BF190" i="2"/>
  <c r="BK141" i="2"/>
  <c r="J141" i="2" s="1"/>
  <c r="J101" i="2" s="1"/>
  <c r="BF131" i="3"/>
  <c r="BF133" i="3"/>
  <c r="BF134" i="3"/>
  <c r="BF135" i="3"/>
  <c r="BF136" i="3"/>
  <c r="BF139" i="3"/>
  <c r="BF141" i="3"/>
  <c r="BF142" i="3"/>
  <c r="BF143" i="3"/>
  <c r="BF139" i="2"/>
  <c r="BF140" i="2"/>
  <c r="BF142" i="2"/>
  <c r="BF145" i="2"/>
  <c r="BF153" i="2"/>
  <c r="BF154" i="2"/>
  <c r="BF162" i="2"/>
  <c r="BF167" i="2"/>
  <c r="BF177" i="2"/>
  <c r="BF180" i="2"/>
  <c r="BF181" i="2"/>
  <c r="BF182" i="2"/>
  <c r="BF184" i="2"/>
  <c r="BF192" i="2"/>
  <c r="BF193" i="2"/>
  <c r="BF194" i="2"/>
  <c r="E85" i="3"/>
  <c r="BF128" i="3"/>
  <c r="BF130" i="3"/>
  <c r="J37" i="2"/>
  <c r="AV96" i="1" s="1"/>
  <c r="F37" i="3"/>
  <c r="AZ97" i="1" s="1"/>
  <c r="F37" i="2"/>
  <c r="AZ96" i="1" s="1"/>
  <c r="F41" i="2"/>
  <c r="BD96" i="1" s="1"/>
  <c r="F40" i="2"/>
  <c r="BC96" i="1" s="1"/>
  <c r="J37" i="3"/>
  <c r="AV97" i="1" s="1"/>
  <c r="AS94" i="1"/>
  <c r="F40" i="3"/>
  <c r="BC97" i="1" s="1"/>
  <c r="F41" i="3"/>
  <c r="BD97" i="1" s="1"/>
  <c r="F39" i="2"/>
  <c r="BB96" i="1" s="1"/>
  <c r="F39" i="3"/>
  <c r="BB97" i="1" s="1"/>
  <c r="R126" i="3" l="1"/>
  <c r="R125" i="3"/>
  <c r="P126" i="3"/>
  <c r="P125" i="3"/>
  <c r="AU97" i="1" s="1"/>
  <c r="T131" i="2"/>
  <c r="T159" i="2"/>
  <c r="R131" i="2"/>
  <c r="P159" i="2"/>
  <c r="P130" i="2"/>
  <c r="AU96" i="1"/>
  <c r="R159" i="2"/>
  <c r="T126" i="3"/>
  <c r="T125" i="3"/>
  <c r="BK159" i="2"/>
  <c r="J159" i="2" s="1"/>
  <c r="J104" i="2" s="1"/>
  <c r="BK126" i="3"/>
  <c r="J126" i="3" s="1"/>
  <c r="J99" i="3" s="1"/>
  <c r="BK131" i="2"/>
  <c r="J131" i="2" s="1"/>
  <c r="J99" i="2" s="1"/>
  <c r="AZ95" i="1"/>
  <c r="AZ94" i="1" s="1"/>
  <c r="W29" i="1" s="1"/>
  <c r="BC95" i="1"/>
  <c r="BC94" i="1" s="1"/>
  <c r="AY94" i="1" s="1"/>
  <c r="F38" i="2"/>
  <c r="BA96" i="1" s="1"/>
  <c r="J38" i="2"/>
  <c r="AW96" i="1" s="1"/>
  <c r="AT96" i="1" s="1"/>
  <c r="J38" i="3"/>
  <c r="AW97" i="1" s="1"/>
  <c r="AT97" i="1" s="1"/>
  <c r="BD95" i="1"/>
  <c r="BD94" i="1" s="1"/>
  <c r="W33" i="1" s="1"/>
  <c r="BB95" i="1"/>
  <c r="BB94" i="1" s="1"/>
  <c r="W31" i="1" s="1"/>
  <c r="F38" i="3"/>
  <c r="BA97" i="1" s="1"/>
  <c r="R130" i="2" l="1"/>
  <c r="T130" i="2"/>
  <c r="BK125" i="3"/>
  <c r="J125" i="3"/>
  <c r="J34" i="3" s="1"/>
  <c r="AG97" i="1" s="1"/>
  <c r="AN97" i="1" s="1"/>
  <c r="BK130" i="2"/>
  <c r="J130" i="2" s="1"/>
  <c r="J34" i="2" s="1"/>
  <c r="AG96" i="1" s="1"/>
  <c r="AN96" i="1" s="1"/>
  <c r="BA95" i="1"/>
  <c r="AW95" i="1" s="1"/>
  <c r="AX95" i="1"/>
  <c r="AX94" i="1"/>
  <c r="AY95" i="1"/>
  <c r="AV94" i="1"/>
  <c r="AK29" i="1" s="1"/>
  <c r="AU95" i="1"/>
  <c r="AU94" i="1"/>
  <c r="AV95" i="1"/>
  <c r="W32" i="1"/>
  <c r="J98" i="2" l="1"/>
  <c r="J43" i="3"/>
  <c r="J43" i="2"/>
  <c r="J98" i="3"/>
  <c r="BA94" i="1"/>
  <c r="W30" i="1" s="1"/>
  <c r="AT95" i="1"/>
  <c r="AG95" i="1"/>
  <c r="AG94" i="1" s="1"/>
  <c r="AN95" i="1" l="1"/>
  <c r="AW94" i="1"/>
  <c r="AK30" i="1" s="1"/>
  <c r="AK26" i="1"/>
  <c r="AK35" i="1" l="1"/>
  <c r="AT94" i="1"/>
  <c r="AN94" i="1" l="1"/>
</calcChain>
</file>

<file path=xl/sharedStrings.xml><?xml version="1.0" encoding="utf-8"?>
<sst xmlns="http://schemas.openxmlformats.org/spreadsheetml/2006/main" count="1432" uniqueCount="397">
  <si>
    <t>Export Komplet</t>
  </si>
  <si>
    <t/>
  </si>
  <si>
    <t>2.0</t>
  </si>
  <si>
    <t>False</t>
  </si>
  <si>
    <t>{e6deb2a3-493a-40eb-bc84-3a422430efb4}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</si>
  <si>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</si>
  <si>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</si>
  <si>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</si>
  <si>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</si>
  <si>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</si>
  <si>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Kód:</t>
  </si>
  <si>
    <t>2019/1BIS</t>
  </si>
  <si>
    <t>Stavba:</t>
  </si>
  <si>
    <t>BROTHER INDUSTRIES (SLOVAKIA)</t>
  </si>
  <si>
    <t>JKSO:</t>
  </si>
  <si>
    <t>KS:</t>
  </si>
  <si>
    <t>Miesto:</t>
  </si>
  <si>
    <t xml:space="preserve"> </t>
  </si>
  <si>
    <t>Dátum:</t>
  </si>
  <si>
    <t>Objednávateľ:</t>
  </si>
  <si>
    <t>IČO:</t>
  </si>
  <si>
    <t>IČ DPH:</t>
  </si>
  <si>
    <t>Zhotoviteľ:</t>
  </si>
  <si>
    <t>Projektant:</t>
  </si>
  <si>
    <t>True</t>
  </si>
  <si>
    <t>0,01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</si>
  <si>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</si>
  <si>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</si>
  <si>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</si>
  <si>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</si>
  <si>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</si>
  <si>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</si>
  <si>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</si>
  <si>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</si>
  <si>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</si>
  <si>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</si>
  <si>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</si>
  <si>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</si>
  <si>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</si>
  <si>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</si>
  <si>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</si>
  <si>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</si>
  <si>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</si>
  <si>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</si>
  <si>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</si>
  <si>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</si>
  <si>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</si>
  <si>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</si>
  <si>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</si>
  <si>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</si>
  <si>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</si>
  <si>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</si>
  <si>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</si>
  <si>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</si>
  <si>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</si>
  <si>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</si>
  <si>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</si>
  <si>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</si>
  <si>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</si>
  <si>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</si>
  <si>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</si>
  <si>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</si>
  <si>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</si>
  <si>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</si>
  <si>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</si>
  <si>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</si>
  <si>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</si>
  <si>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</si>
  <si>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</si>
  <si>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</si>
  <si>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</si>
  <si>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</si>
  <si>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SO01</t>
  </si>
  <si>
    <t>Prevádzka Krupina</t>
  </si>
  <si>
    <t>STA</t>
  </si>
  <si>
    <t>1</t>
  </si>
  <si>
    <t>{3aa9f7cf-1d07-4abc-a8b6-7647dd820420}</t>
  </si>
  <si>
    <t>/</t>
  </si>
  <si>
    <t>SO01.1</t>
  </si>
  <si>
    <t>Chladenie/vykurovanie prevádzky Krupina</t>
  </si>
  <si>
    <t>Časť</t>
  </si>
  <si>
    <t>2</t>
  </si>
  <si>
    <t>{d2060b99-7186-4b0a-b76e-442f1a7a3dc2}</t>
  </si>
  <si>
    <t>SO01.2</t>
  </si>
  <si>
    <t>Chladenie kancelárskych priestorov</t>
  </si>
  <si>
    <t>{0a71baeb-1bf9-474d-8dbd-0d2c5a5fef85}</t>
  </si>
  <si>
    <t>KRYCÍ LIST ROZPOČTU</t>
  </si>
  <si>
    <t>Objekt:</t>
  </si>
  <si>
    <t>SO01 - Prevádzka Krupina</t>
  </si>
  <si>
    <t>Časť:</t>
  </si>
  <si>
    <t>SO01.1 - Chladenie/vykurovanie prevádzky Krupina</t>
  </si>
  <si>
    <t>Prenesenie daňovej povinnosti:</t>
  </si>
  <si>
    <t>Pri fakturácii stavebných prác bude uplatnený režim prenosu daňovej povinnosti na príjemcu plnenia._x000D_
DPH zo základu sadzby odvedie príjemca plnenia podľa § 69 ods. 12 zákona č. 222/2004 o DPH.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</si>
  <si>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</si>
  <si>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</si>
  <si>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</si>
  <si>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</si>
  <si>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</si>
  <si>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</si>
  <si>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</si>
  <si>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4 - Vodorovné konštrukcie</t>
  </si>
  <si>
    <t xml:space="preserve">    5 - Komunikácie</t>
  </si>
  <si>
    <t xml:space="preserve">    8 - Rúrové vedenie</t>
  </si>
  <si>
    <t>PSV - Práce a dodávky PSV</t>
  </si>
  <si>
    <t xml:space="preserve">    713 - Izolácie tepelné</t>
  </si>
  <si>
    <t xml:space="preserve">    732 - Ústredné kúrenie - strojovne</t>
  </si>
  <si>
    <t xml:space="preserve">    733 - Ústredné kúrenie - rozvodné potrubie</t>
  </si>
  <si>
    <t xml:space="preserve">    735 - Ústredné kúrenie - vykurovacie telesá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</si>
  <si>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</si>
  <si>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</si>
  <si>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</si>
  <si>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</si>
  <si>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</si>
  <si>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</si>
  <si>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</si>
  <si>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</si>
  <si>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</si>
  <si>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</si>
  <si>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</si>
  <si>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</si>
  <si>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</si>
  <si>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</si>
  <si>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</si>
  <si>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</si>
  <si>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</si>
  <si>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130901121</t>
  </si>
  <si>
    <t>m3</t>
  </si>
  <si>
    <t>4</t>
  </si>
  <si>
    <t>159749638</t>
  </si>
  <si>
    <t>132201102</t>
  </si>
  <si>
    <t>Výkop ryhy do šírky 600 mm v horn.3 nad 100 m3</t>
  </si>
  <si>
    <t>-1067926106</t>
  </si>
  <si>
    <t>3</t>
  </si>
  <si>
    <t>132201109</t>
  </si>
  <si>
    <t>Príplatok k cene za lepivosť horniny 3</t>
  </si>
  <si>
    <t>-1801150967</t>
  </si>
  <si>
    <t>164303101</t>
  </si>
  <si>
    <t>Vodorovné premiestnenie výkopku po vode hor.1 až 4 do 500m</t>
  </si>
  <si>
    <t>-105929396</t>
  </si>
  <si>
    <t>5</t>
  </si>
  <si>
    <t>167101102</t>
  </si>
  <si>
    <t>Nakladanie neuľahnutého výkopku z hornín tr.1-4 nad 100 do 1000 m3</t>
  </si>
  <si>
    <t>13575498</t>
  </si>
  <si>
    <t>6</t>
  </si>
  <si>
    <t>174101002</t>
  </si>
  <si>
    <t>Zásyp sypaninou so zhutnením jám, šachiet, rýh, zárezov alebo okolo objektov nad 100 do 1000 m3</t>
  </si>
  <si>
    <t>-861222939</t>
  </si>
  <si>
    <t>7</t>
  </si>
  <si>
    <t>175101101</t>
  </si>
  <si>
    <t>Obsyp potrubia sypaninou z vhodných hornín 1 až 4 bez prehodenia sypaniny</t>
  </si>
  <si>
    <t>-763598600</t>
  </si>
  <si>
    <t>8</t>
  </si>
  <si>
    <t>M</t>
  </si>
  <si>
    <t>5833714000</t>
  </si>
  <si>
    <t>Štrkopiesok 0-16 N</t>
  </si>
  <si>
    <t>t</t>
  </si>
  <si>
    <t>2079879145</t>
  </si>
  <si>
    <t>Vodorovné konštrukcie</t>
  </si>
  <si>
    <t>9</t>
  </si>
  <si>
    <t>451595111</t>
  </si>
  <si>
    <t>Lôžko pod potrubie, stoky a drobné objekty, v otvorenom výkope z prehodeného výkopku</t>
  </si>
  <si>
    <t>-1597157337</t>
  </si>
  <si>
    <t>Komunikácie</t>
  </si>
  <si>
    <t>10</t>
  </si>
  <si>
    <t>113106613</t>
  </si>
  <si>
    <t>Rozoberanie maloformátovej zámkovej dlažby v ploche do 20 m2 -0,260 t</t>
  </si>
  <si>
    <t>m2</t>
  </si>
  <si>
    <t>1420063504</t>
  </si>
  <si>
    <t>11</t>
  </si>
  <si>
    <t>596211002</t>
  </si>
  <si>
    <t>Kladenie dlažby po prekopoch, do lôžka z kameniva ťaženého, dlaždice betonové, zámkové</t>
  </si>
  <si>
    <t>-1728372692</t>
  </si>
  <si>
    <t>Rúrové vedenie</t>
  </si>
  <si>
    <t>12</t>
  </si>
  <si>
    <t>871251121</t>
  </si>
  <si>
    <t>Montáž potrubia z tlakových polyetylénových rúrok priemeru 110 mm</t>
  </si>
  <si>
    <t>m</t>
  </si>
  <si>
    <t>-1261789988</t>
  </si>
  <si>
    <t>13</t>
  </si>
  <si>
    <t>VP403093W</t>
  </si>
  <si>
    <t>1118288652</t>
  </si>
  <si>
    <t>14</t>
  </si>
  <si>
    <t>891261111</t>
  </si>
  <si>
    <t>Montáž posúvača s osadením zemnej súpravy (bez poklopov) DN 100</t>
  </si>
  <si>
    <t>ks</t>
  </si>
  <si>
    <t>-396566209</t>
  </si>
  <si>
    <t>15</t>
  </si>
  <si>
    <t>4222370900</t>
  </si>
  <si>
    <t>Posúvač S 15-111-610 P 3, PN 10, D 100 mm</t>
  </si>
  <si>
    <t>-548136713</t>
  </si>
  <si>
    <t>16</t>
  </si>
  <si>
    <t>892271111</t>
  </si>
  <si>
    <t>Ostatné práce na rúrovom vedení, tlakové skúšky vodovodného potrubia DN 100 alebo 125</t>
  </si>
  <si>
    <t>2049282392</t>
  </si>
  <si>
    <t>17</t>
  </si>
  <si>
    <t>892273111</t>
  </si>
  <si>
    <t>Preplach a dezinfekcia vodovodného potrubia DN od 80 do 125</t>
  </si>
  <si>
    <t>882456885</t>
  </si>
  <si>
    <t>18</t>
  </si>
  <si>
    <t>5524218100</t>
  </si>
  <si>
    <t>Poklop posúvačový, voda, plyn</t>
  </si>
  <si>
    <t>-1930094243</t>
  </si>
  <si>
    <t>19</t>
  </si>
  <si>
    <t>899401112</t>
  </si>
  <si>
    <t>Osadenie poklopu liatinového posúvačového</t>
  </si>
  <si>
    <t>1084315163</t>
  </si>
  <si>
    <t>4229124000</t>
  </si>
  <si>
    <t>Súprava zemná posúvačová Y 1020 D 100 mm</t>
  </si>
  <si>
    <t>-1913694730</t>
  </si>
  <si>
    <t>21</t>
  </si>
  <si>
    <t>5534644100</t>
  </si>
  <si>
    <t>Stĺpik z oceľovej rúrky SL 1 H 165 cm</t>
  </si>
  <si>
    <t>896714258</t>
  </si>
  <si>
    <t>22</t>
  </si>
  <si>
    <t>899721111</t>
  </si>
  <si>
    <t>Vyhľadávací vodič na potrubí PVC DN do 150 mm</t>
  </si>
  <si>
    <t>-1818011959</t>
  </si>
  <si>
    <t>23</t>
  </si>
  <si>
    <t>998276101</t>
  </si>
  <si>
    <t>Presun hmôt pre rúrové vedenie hĺbené z rúr z plast. hmôt alebo sklolamin. v otvorenom výkope</t>
  </si>
  <si>
    <t>-779835438</t>
  </si>
  <si>
    <t>PSV</t>
  </si>
  <si>
    <t>Práce a dodávky PSV</t>
  </si>
  <si>
    <t>713</t>
  </si>
  <si>
    <t>Izolácie tepelné</t>
  </si>
  <si>
    <t>24</t>
  </si>
  <si>
    <t>713482131</t>
  </si>
  <si>
    <t>Montáž tepelnoizolačných trubíc z PE nasunutím na potrubie s prípadným pozdĺžnym a priečnym prerezaním a zalepením, hrúbka izolácie 30 mm, vnútorný priemer trubice do 38 mm</t>
  </si>
  <si>
    <t>-723396920</t>
  </si>
  <si>
    <t>25</t>
  </si>
  <si>
    <t>283310029400</t>
  </si>
  <si>
    <t>Izolačná trubica ARMAFLEX ACe 28x25 mm (d x hr. izolácie), dĺ. 2 m, AZ FLEX</t>
  </si>
  <si>
    <t>32</t>
  </si>
  <si>
    <t>1193795297</t>
  </si>
  <si>
    <t>26</t>
  </si>
  <si>
    <t>283310029500</t>
  </si>
  <si>
    <t>Izolačná trubica ARMAFLEX ACe 35x25 mm (d x hr. izolácie), dĺ. 2 m, AZ FLEX</t>
  </si>
  <si>
    <t>-1006956678</t>
  </si>
  <si>
    <t>27</t>
  </si>
  <si>
    <t>713482132</t>
  </si>
  <si>
    <t>Montáž tepelnoizolačných trubíc z PE nasunutím na potrubie s prípadným pozdĺžnym a priečnym prerezaním a zalepením, hrúbka izolácie 30 mm, vnútorný priemer trubice 39-70 mm</t>
  </si>
  <si>
    <t>783291566</t>
  </si>
  <si>
    <t>28</t>
  </si>
  <si>
    <t>283310029600</t>
  </si>
  <si>
    <t>Izolačná trubica ARMAFLEX ACe 42x25 mm (d x hr. izolácie), dĺ. 2 m, AZ FLEX</t>
  </si>
  <si>
    <t>-1610630957</t>
  </si>
  <si>
    <t>29</t>
  </si>
  <si>
    <t>283310029700</t>
  </si>
  <si>
    <t>Izolačná trubica ARMAFLEX ACe 48x25 mm (d x hr. izolácie), dĺ. 2 m, AZ FLEX</t>
  </si>
  <si>
    <t>1463913778</t>
  </si>
  <si>
    <t>30</t>
  </si>
  <si>
    <t>283310028800</t>
  </si>
  <si>
    <t>Izolačná trubica ARMAFLEX ACe 76x19 mm (d x hr. izolácie), dĺ. 2 m, AZ FLEX</t>
  </si>
  <si>
    <t>50800405</t>
  </si>
  <si>
    <t>732</t>
  </si>
  <si>
    <t>Ústredné kúrenie - strojovne</t>
  </si>
  <si>
    <t>31</t>
  </si>
  <si>
    <t>732460170</t>
  </si>
  <si>
    <t>Montáž tepelného čerpadla (zem-voda, voda-voda), primárny zdroj - studne F1145 bez zásobníka TUV s modulom pasívneho chladenia 10 kW</t>
  </si>
  <si>
    <t>-2050524209</t>
  </si>
  <si>
    <t>TČ mega Ivar</t>
  </si>
  <si>
    <t>IVAR.HP MEGA XL Tepelné čerpadlo IVAR.HP MEGA - 88kW; t max. 65°  C</t>
  </si>
  <si>
    <t>-1675839018</t>
  </si>
  <si>
    <t>33</t>
  </si>
  <si>
    <t>puffer</t>
  </si>
  <si>
    <t>1871300426</t>
  </si>
  <si>
    <t>34</t>
  </si>
  <si>
    <t>prísl</t>
  </si>
  <si>
    <t>305654842</t>
  </si>
  <si>
    <t>35</t>
  </si>
  <si>
    <t>čerp</t>
  </si>
  <si>
    <t>-1173753477</t>
  </si>
  <si>
    <t>36</t>
  </si>
  <si>
    <t>prarm</t>
  </si>
  <si>
    <t>1184407675</t>
  </si>
  <si>
    <t>37</t>
  </si>
  <si>
    <t>vrt</t>
  </si>
  <si>
    <t>-787714956</t>
  </si>
  <si>
    <t>38</t>
  </si>
  <si>
    <t>vymT</t>
  </si>
  <si>
    <t xml:space="preserve">Doskový výmenník tepla </t>
  </si>
  <si>
    <t>2146604311</t>
  </si>
  <si>
    <t>39</t>
  </si>
  <si>
    <t>MaR</t>
  </si>
  <si>
    <t>-588718157</t>
  </si>
  <si>
    <t>733</t>
  </si>
  <si>
    <t>Ústredné kúrenie - rozvodné potrubie</t>
  </si>
  <si>
    <t>40</t>
  </si>
  <si>
    <t>733111114</t>
  </si>
  <si>
    <t>Potrubia z rúrok závitových oceľových bezšvových, normy 42 0250 bežných, normy 42 5710. 0 - akosť 11 353. 0 strednotlakových DN 20</t>
  </si>
  <si>
    <t>196225429</t>
  </si>
  <si>
    <t>41</t>
  </si>
  <si>
    <t>733111115</t>
  </si>
  <si>
    <t>Potrubia z rúrok závitových oceľových bezšvových, normy 42 0250 bežných, normy 42 5710. 0 - akosť 11 353. 0 strednotlakových DN 25</t>
  </si>
  <si>
    <t>1155929241</t>
  </si>
  <si>
    <t>42</t>
  </si>
  <si>
    <t>733111117</t>
  </si>
  <si>
    <t>Potrubia z rúrok závitových oceľových bezšvových, normy 42 0250 bežných, normy 42 5710. 0 - akosť 11 353. 0 strednotlakových DN 40</t>
  </si>
  <si>
    <t>-703513745</t>
  </si>
  <si>
    <t>43</t>
  </si>
  <si>
    <t>733111118</t>
  </si>
  <si>
    <t>Potrubia z rúrok závitových oceľových bezšvových, normy 42 0250 bežných, normy 42 5710. 0 - akosť 11 353. 0 strednotlakových DN 50</t>
  </si>
  <si>
    <t>2104486144</t>
  </si>
  <si>
    <t>44</t>
  </si>
  <si>
    <t>733121122</t>
  </si>
  <si>
    <t>Potrubie z rúrok hladkých oceľových bezšvových, normy 42 02 50 tvarovaných za tepla, normy 42 5715.0 - akosť 11 353.0 nízkotlakových priemer 76/3,2</t>
  </si>
  <si>
    <t>445566203</t>
  </si>
  <si>
    <t>45</t>
  </si>
  <si>
    <t>733121125</t>
  </si>
  <si>
    <t>Potrubie z rúrok hladkých oceľových bezšvových, normy 42 02 50 tvarovaných za tepla, normy 42 5715.0 - akosť 11 353.0 nízkotlakových priemer 89/3,6</t>
  </si>
  <si>
    <t>-1896924108</t>
  </si>
  <si>
    <t>46</t>
  </si>
  <si>
    <t>733141006</t>
  </si>
  <si>
    <t>Potrubie z nerezových rúrok spájaných lisovaním DN 22</t>
  </si>
  <si>
    <t>-1766255677</t>
  </si>
  <si>
    <t>47</t>
  </si>
  <si>
    <t>733141009</t>
  </si>
  <si>
    <t>Potrubie z nerezových rúrok spájaných lisovaním DN 28</t>
  </si>
  <si>
    <t>989268623</t>
  </si>
  <si>
    <t>48</t>
  </si>
  <si>
    <t>733141012</t>
  </si>
  <si>
    <t>Potrubie z nerezových rúrok spájaných lisovaním DN 35</t>
  </si>
  <si>
    <t>480080232</t>
  </si>
  <si>
    <t>49</t>
  </si>
  <si>
    <t>733141015</t>
  </si>
  <si>
    <t>Potrubie z nerezových rúrok spájaných lisovaním DN 42</t>
  </si>
  <si>
    <t>-688125802</t>
  </si>
  <si>
    <t>50</t>
  </si>
  <si>
    <t>733141018</t>
  </si>
  <si>
    <t>Potrubie z nerezových rúrok spájaných lisovaním DN 54</t>
  </si>
  <si>
    <t>1684780327</t>
  </si>
  <si>
    <t>51</t>
  </si>
  <si>
    <t>733141021</t>
  </si>
  <si>
    <t>Potrubie z nerezových rúrok spájaných lisovaním DN 76</t>
  </si>
  <si>
    <t>693378423</t>
  </si>
  <si>
    <t>735</t>
  </si>
  <si>
    <t>Ústredné kúrenie - vykurovacie telesá</t>
  </si>
  <si>
    <t>52</t>
  </si>
  <si>
    <t>735413130</t>
  </si>
  <si>
    <t>Montáž konvektorov nástenných výšky 600 mm šírky 120 mm dĺžky 1600-2000 mm</t>
  </si>
  <si>
    <t>súb.</t>
  </si>
  <si>
    <t>-962820029</t>
  </si>
  <si>
    <t>53</t>
  </si>
  <si>
    <t>429420000100</t>
  </si>
  <si>
    <t>-1530356494</t>
  </si>
  <si>
    <t>54</t>
  </si>
  <si>
    <t>429420000100.1</t>
  </si>
  <si>
    <t>-530134135</t>
  </si>
  <si>
    <t>SO01.2 - Chladenie kancelárskych priestorov</t>
  </si>
  <si>
    <t xml:space="preserve">    767 - Konštrukcie doplnkové kovové</t>
  </si>
  <si>
    <t xml:space="preserve">    769 - Montáže vzduchotechnických zariadení</t>
  </si>
  <si>
    <t>-638794976</t>
  </si>
  <si>
    <t>283310026900</t>
  </si>
  <si>
    <t>Izolačná trubica ARMAFLEX ACe 22x13 mm (d x hr. izolácie), dĺ. 2 m, AZ FLEX</t>
  </si>
  <si>
    <t>1181417300</t>
  </si>
  <si>
    <t>-1544455209</t>
  </si>
  <si>
    <t>283310027400</t>
  </si>
  <si>
    <t>Izolačná trubica ARMAFLEX ACe 54x13 mm (d x hr. izolácie), dĺ. 2 m, AZ FLEX</t>
  </si>
  <si>
    <t>-594159139</t>
  </si>
  <si>
    <t>1577996684</t>
  </si>
  <si>
    <t>-1574446063</t>
  </si>
  <si>
    <t>733190217</t>
  </si>
  <si>
    <t>Ostatné tlakové skúšky potrubia z oceľových rúrok do D 89/5</t>
  </si>
  <si>
    <t>-1861952347</t>
  </si>
  <si>
    <t>998733201</t>
  </si>
  <si>
    <t>Presun hmôt pre rozvody potrubia v objektoch výšky do 6 m</t>
  </si>
  <si>
    <t>%</t>
  </si>
  <si>
    <t>-1952114466</t>
  </si>
  <si>
    <t>767</t>
  </si>
  <si>
    <t>Konštrukcie doplnkové kovové</t>
  </si>
  <si>
    <t>767131801</t>
  </si>
  <si>
    <t>1794762975</t>
  </si>
  <si>
    <t>767584153</t>
  </si>
  <si>
    <t>Montáž podhľadov kazetových, systém FEAL z kaziet veľkosti 600 x 600 mm, s plochou nad 20 m2</t>
  </si>
  <si>
    <t>2087216474</t>
  </si>
  <si>
    <t>769</t>
  </si>
  <si>
    <t>Montáže vzduchotechnických zariadení</t>
  </si>
  <si>
    <t>769060020</t>
  </si>
  <si>
    <t>509464983</t>
  </si>
  <si>
    <t>fcI</t>
  </si>
  <si>
    <t>Fancoil podstropný - dvojtrubkové vyhotovenie - IVAR</t>
  </si>
  <si>
    <t>-113125639</t>
  </si>
  <si>
    <t>fcI1</t>
  </si>
  <si>
    <t>-140861040</t>
  </si>
  <si>
    <t>IVAR.PUFFER PSS 1000, Akumulačná nádoba pre uzatvorené vykurovacie a chladiace systémy    - 855l</t>
  </si>
  <si>
    <t>Príslušenstvo a snímače</t>
  </si>
  <si>
    <t>Čerpadlové skupiny, rozdelovač, trojcest. ventily - sekundár</t>
  </si>
  <si>
    <t>Pírubové armatúry - medziprírubové klapky</t>
  </si>
  <si>
    <t>Čerpadlo 6" do vrtov a studní - 7,5kW</t>
  </si>
  <si>
    <t xml:space="preserve">Nástenná jednotka chladenia/vykurovania Flair Multi </t>
  </si>
  <si>
    <t>Priestorový termostat, 5-stupňový spínač</t>
  </si>
  <si>
    <t xml:space="preserve">HDPE rúra voda 90x5,4 SDR17 PE100 PN10 100 m kotúč PIPELIFE RC SUPERTWIN </t>
  </si>
  <si>
    <t>Búranie konštrukcií z prostého betónu neprekladaného kameňom vo vykopávkach</t>
  </si>
  <si>
    <t>Montáž trubíc z PE, hr.30 mm,vnút.priemer do 38 mm</t>
  </si>
  <si>
    <t>Montáž trubíc z PE, hr.30 mm,vnút.priemer 39-70 mm</t>
  </si>
  <si>
    <t>Demontáž podhľadov kazetových FEAL,  -0,02200t</t>
  </si>
  <si>
    <t xml:space="preserve">Montáž fancoilov dvojtrubkových IVAR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</si>
</sst>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3" x14ac:knownFonts="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  <charset val="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21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166" fontId="15" fillId="0" borderId="0" xfId="0" applyNumberFormat="1" applyFont="1" applyBorder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3" fillId="0" borderId="14" xfId="0" applyNumberFormat="1" applyFont="1" applyBorder="1" applyAlignment="1">
      <alignment vertical="center"/>
    </xf>
    <xf numFmtId="4" fontId="23" fillId="0" borderId="0" xfId="0" applyNumberFormat="1" applyFont="1" applyBorder="1" applyAlignment="1">
      <alignment vertical="center"/>
    </xf>
    <xf numFmtId="166" fontId="23" fillId="0" borderId="0" xfId="0" applyNumberFormat="1" applyFont="1" applyBorder="1" applyAlignment="1">
      <alignment vertical="center"/>
    </xf>
    <xf numFmtId="4" fontId="23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1" fillId="0" borderId="19" xfId="0" applyNumberFormat="1" applyFont="1" applyBorder="1" applyAlignment="1">
      <alignment vertical="center"/>
    </xf>
    <xf numFmtId="4" fontId="1" fillId="0" borderId="20" xfId="0" applyNumberFormat="1" applyFont="1" applyBorder="1" applyAlignment="1">
      <alignment vertical="center"/>
    </xf>
    <xf numFmtId="166" fontId="1" fillId="0" borderId="20" xfId="0" applyNumberFormat="1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0" fontId="0" fillId="0" borderId="0" xfId="0" applyProtection="1"/>
    <xf numFmtId="0" fontId="26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7" fontId="19" fillId="0" borderId="0" xfId="0" applyNumberFormat="1" applyFont="1" applyAlignment="1"/>
    <xf numFmtId="166" fontId="28" fillId="0" borderId="12" xfId="0" applyNumberFormat="1" applyFont="1" applyBorder="1" applyAlignment="1"/>
    <xf numFmtId="166" fontId="28" fillId="0" borderId="13" xfId="0" applyNumberFormat="1" applyFont="1" applyBorder="1" applyAlignment="1"/>
    <xf numFmtId="167" fontId="29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7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30" fillId="0" borderId="22" xfId="0" applyFont="1" applyBorder="1" applyAlignment="1" applyProtection="1">
      <alignment horizontal="center" vertical="center"/>
      <protection locked="0"/>
    </xf>
    <xf numFmtId="49" fontId="30" fillId="0" borderId="22" xfId="0" applyNumberFormat="1" applyFont="1" applyBorder="1" applyAlignment="1" applyProtection="1">
      <alignment horizontal="left" vertical="center" wrapText="1"/>
      <protection locked="0"/>
    </xf>
    <xf numFmtId="0" fontId="30" fillId="0" borderId="22" xfId="0" applyFont="1" applyBorder="1" applyAlignment="1" applyProtection="1">
      <alignment horizontal="left" vertical="center" wrapText="1"/>
      <protection locked="0"/>
    </xf>
    <xf numFmtId="0" fontId="30" fillId="0" borderId="22" xfId="0" applyFont="1" applyBorder="1" applyAlignment="1" applyProtection="1">
      <alignment horizontal="center" vertical="center" wrapText="1"/>
      <protection locked="0"/>
    </xf>
    <xf numFmtId="167" fontId="30" fillId="0" borderId="22" xfId="0" applyNumberFormat="1" applyFont="1" applyBorder="1" applyAlignment="1" applyProtection="1">
      <alignment vertical="center"/>
      <protection locked="0"/>
    </xf>
    <xf numFmtId="0" fontId="31" fillId="0" borderId="22" xfId="0" applyFont="1" applyBorder="1" applyAlignment="1" applyProtection="1">
      <alignment vertical="center"/>
      <protection locked="0"/>
    </xf>
    <xf numFmtId="0" fontId="31" fillId="0" borderId="3" xfId="0" applyFont="1" applyBorder="1" applyAlignment="1">
      <alignment vertical="center"/>
    </xf>
    <xf numFmtId="0" fontId="30" fillId="0" borderId="14" xfId="0" applyFont="1" applyBorder="1" applyAlignment="1">
      <alignment horizontal="left" vertical="center"/>
    </xf>
    <xf numFmtId="0" fontId="30" fillId="0" borderId="0" xfId="0" applyFont="1" applyBorder="1" applyAlignment="1">
      <alignment horizontal="center" vertical="center"/>
    </xf>
    <xf numFmtId="0" fontId="30" fillId="0" borderId="19" xfId="0" applyFont="1" applyBorder="1" applyAlignment="1">
      <alignment horizontal="left" vertical="center"/>
    </xf>
    <xf numFmtId="0" fontId="30" fillId="0" borderId="20" xfId="0" applyFont="1" applyBorder="1" applyAlignment="1">
      <alignment horizontal="center"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9"/>
  <sheetViews>
    <sheetView showGridLines="0" tabSelected="1" workbookViewId="0">
      <selection activeCell="AN14" sqref="AN14"/>
    </sheetView>
  </sheetViews>
  <sheetFormatPr defaultColWidth="8.6640625" defaultRowHeight="11.25" x14ac:dyDescent="0.2"/>
  <cols>
    <col min="1" max="1" width="8.16406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1640625" style="1" customWidth="1"/>
    <col min="35" max="35" width="31.6640625" style="1" customWidth="1"/>
    <col min="36" max="37" width="2.5" style="1" customWidth="1"/>
    <col min="38" max="38" width="8.1640625" style="1" customWidth="1"/>
    <col min="39" max="39" width="3.1640625" style="1" customWidth="1"/>
    <col min="40" max="40" width="13.16406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66406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1640625" style="1" hidden="1"/>
  </cols>
  <sheetData>
    <row r="1" spans="1:74" x14ac:dyDescent="0.2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 x14ac:dyDescent="0.2">
      <c r="AR2" s="170" t="s">
        <v>5</v>
      </c>
      <c r="AS2" s="171"/>
      <c r="AT2" s="171"/>
      <c r="AU2" s="171"/>
      <c r="AV2" s="171"/>
      <c r="AW2" s="171"/>
      <c r="AX2" s="171"/>
      <c r="AY2" s="171"/>
      <c r="AZ2" s="171"/>
      <c r="BA2" s="171"/>
      <c r="BB2" s="171"/>
      <c r="BC2" s="171"/>
      <c r="BD2" s="171"/>
      <c r="BE2" s="171"/>
      <c r="BS2" s="14" t="s">
        <v>6</v>
      </c>
      <c r="BT2" s="14" t="s">
        <v>7</v>
      </c>
    </row>
    <row r="3" spans="1:74" s="1" customFormat="1" ht="6.95" customHeight="1" x14ac:dyDescent="0.2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 x14ac:dyDescent="0.2">
      <c r="B4" s="17"/>
      <c r="D4" s="18" t="s">
        <v>8</v>
      </c>
      <c r="AR4" s="17"/>
      <c r="AS4" s="19" t="s">
        <v>9</v>
      </c>
      <c r="BS4" s="14" t="s">
        <v>6</v>
      </c>
    </row>
    <row r="5" spans="1:74" s="1" customFormat="1" ht="12" customHeight="1" x14ac:dyDescent="0.2">
      <c r="B5" s="17"/>
      <c r="D5" s="20" t="s">
        <v>10</v>
      </c>
      <c r="K5" s="202" t="s">
        <v>11</v>
      </c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R5" s="17"/>
      <c r="BS5" s="14" t="s">
        <v>6</v>
      </c>
    </row>
    <row r="6" spans="1:74" s="1" customFormat="1" ht="36.950000000000003" customHeight="1" x14ac:dyDescent="0.2">
      <c r="B6" s="17"/>
      <c r="D6" s="22" t="s">
        <v>12</v>
      </c>
      <c r="K6" s="203" t="s">
        <v>13</v>
      </c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L6" s="171"/>
      <c r="AM6" s="171"/>
      <c r="AN6" s="171"/>
      <c r="AO6" s="171"/>
      <c r="AR6" s="17"/>
      <c r="BS6" s="14" t="s">
        <v>6</v>
      </c>
    </row>
    <row r="7" spans="1:74" s="1" customFormat="1" ht="12" customHeight="1" x14ac:dyDescent="0.2">
      <c r="B7" s="17"/>
      <c r="D7" s="23" t="s">
        <v>14</v>
      </c>
      <c r="K7" s="21" t="s">
        <v>1</v>
      </c>
      <c r="AK7" s="23" t="s">
        <v>15</v>
      </c>
      <c r="AN7" s="21" t="s">
        <v>1</v>
      </c>
      <c r="AR7" s="17"/>
      <c r="BS7" s="14" t="s">
        <v>6</v>
      </c>
    </row>
    <row r="8" spans="1:74" s="1" customFormat="1" ht="12" customHeight="1" x14ac:dyDescent="0.2">
      <c r="B8" s="17"/>
      <c r="D8" s="23" t="s">
        <v>16</v>
      </c>
      <c r="K8" s="21" t="s">
        <v>17</v>
      </c>
      <c r="AK8" s="23" t="s">
        <v>18</v>
      </c>
      <c r="AN8" s="21"/>
      <c r="AR8" s="17"/>
      <c r="BS8" s="14" t="s">
        <v>6</v>
      </c>
    </row>
    <row r="9" spans="1:74" s="1" customFormat="1" ht="14.45" customHeight="1" x14ac:dyDescent="0.2">
      <c r="B9" s="17"/>
      <c r="AR9" s="17"/>
      <c r="BS9" s="14" t="s">
        <v>6</v>
      </c>
    </row>
    <row r="10" spans="1:74" s="1" customFormat="1" ht="12" customHeight="1" x14ac:dyDescent="0.2">
      <c r="B10" s="17"/>
      <c r="D10" s="23" t="s">
        <v>19</v>
      </c>
      <c r="AK10" s="23" t="s">
        <v>20</v>
      </c>
      <c r="AN10" s="21" t="s">
        <v>1</v>
      </c>
      <c r="AR10" s="17"/>
      <c r="BS10" s="14" t="s">
        <v>6</v>
      </c>
    </row>
    <row r="11" spans="1:74" s="1" customFormat="1" ht="18.600000000000001" customHeight="1" x14ac:dyDescent="0.2">
      <c r="B11" s="17"/>
      <c r="E11" s="21" t="s">
        <v>13</v>
      </c>
      <c r="AK11" s="23" t="s">
        <v>21</v>
      </c>
      <c r="AN11" s="21" t="s">
        <v>1</v>
      </c>
      <c r="AR11" s="17"/>
      <c r="BS11" s="14" t="s">
        <v>6</v>
      </c>
    </row>
    <row r="12" spans="1:74" s="1" customFormat="1" ht="6.95" customHeight="1" x14ac:dyDescent="0.2">
      <c r="B12" s="17"/>
      <c r="AR12" s="17"/>
      <c r="BS12" s="14" t="s">
        <v>6</v>
      </c>
    </row>
    <row r="13" spans="1:74" s="1" customFormat="1" ht="12" customHeight="1" x14ac:dyDescent="0.2">
      <c r="B13" s="17"/>
      <c r="D13" s="23" t="s">
        <v>22</v>
      </c>
      <c r="AK13" s="23" t="s">
        <v>20</v>
      </c>
      <c r="AN13" s="21" t="s">
        <v>1</v>
      </c>
      <c r="AR13" s="17"/>
      <c r="BS13" s="14" t="s">
        <v>6</v>
      </c>
    </row>
    <row r="14" spans="1:74" ht="12.75" x14ac:dyDescent="0.2">
      <c r="B14" s="17"/>
      <c r="E14" s="21" t="s">
        <v>17</v>
      </c>
      <c r="AK14" s="23" t="s">
        <v>21</v>
      </c>
      <c r="AN14" s="21" t="s">
        <v>1</v>
      </c>
      <c r="AR14" s="17"/>
      <c r="BS14" s="14" t="s">
        <v>6</v>
      </c>
    </row>
    <row r="15" spans="1:74" s="1" customFormat="1" ht="6.95" customHeight="1" x14ac:dyDescent="0.2">
      <c r="B15" s="17"/>
      <c r="AR15" s="17"/>
      <c r="BS15" s="14" t="s">
        <v>3</v>
      </c>
    </row>
    <row r="16" spans="1:74" s="1" customFormat="1" ht="12" customHeight="1" x14ac:dyDescent="0.2">
      <c r="B16" s="17"/>
      <c r="D16" s="23" t="s">
        <v>23</v>
      </c>
      <c r="AK16" s="23" t="s">
        <v>20</v>
      </c>
      <c r="AN16" s="21" t="s">
        <v>1</v>
      </c>
      <c r="AR16" s="17"/>
      <c r="BS16" s="14" t="s">
        <v>3</v>
      </c>
    </row>
    <row r="17" spans="1:71" s="1" customFormat="1" ht="18.600000000000001" customHeight="1" x14ac:dyDescent="0.2">
      <c r="B17" s="17"/>
      <c r="E17" s="21" t="s">
        <v>17</v>
      </c>
      <c r="AK17" s="23" t="s">
        <v>21</v>
      </c>
      <c r="AN17" s="21" t="s">
        <v>1</v>
      </c>
      <c r="AR17" s="17"/>
      <c r="BS17" s="14" t="s">
        <v>24</v>
      </c>
    </row>
    <row r="18" spans="1:71" s="1" customFormat="1" ht="6.95" customHeight="1" x14ac:dyDescent="0.2">
      <c r="B18" s="17"/>
      <c r="AR18" s="17"/>
      <c r="BS18" s="14" t="s">
        <v>25</v>
      </c>
    </row>
    <row r="19" spans="1:71" s="1" customFormat="1" ht="12" customHeight="1" x14ac:dyDescent="0.2">
      <c r="B19" s="17"/>
      <c r="D19" s="23" t="s">
        <v>26</v>
      </c>
      <c r="AK19" s="23" t="s">
        <v>20</v>
      </c>
      <c r="AN19" s="21" t="s">
        <v>1</v>
      </c>
      <c r="AR19" s="17"/>
      <c r="BS19" s="14" t="s">
        <v>25</v>
      </c>
    </row>
    <row r="20" spans="1:71" s="1" customFormat="1" ht="18.600000000000001" customHeight="1" x14ac:dyDescent="0.2">
      <c r="B20" s="17"/>
      <c r="E20" s="21" t="s">
        <v>17</v>
      </c>
      <c r="AK20" s="23" t="s">
        <v>21</v>
      </c>
      <c r="AN20" s="21" t="s">
        <v>1</v>
      </c>
      <c r="AR20" s="17"/>
      <c r="BS20" s="14" t="s">
        <v>3</v>
      </c>
    </row>
    <row r="21" spans="1:71" s="1" customFormat="1" ht="6.95" customHeight="1" x14ac:dyDescent="0.2">
      <c r="B21" s="17"/>
      <c r="AR21" s="17"/>
    </row>
    <row r="22" spans="1:71" s="1" customFormat="1" ht="12" customHeight="1" x14ac:dyDescent="0.2">
      <c r="B22" s="17"/>
      <c r="D22" s="23" t="s">
        <v>27</v>
      </c>
      <c r="AR22" s="17"/>
    </row>
    <row r="23" spans="1:71" s="1" customFormat="1" ht="16.5" customHeight="1" x14ac:dyDescent="0.2">
      <c r="B23" s="17"/>
      <c r="E23" s="204" t="s">
        <v>1</v>
      </c>
      <c r="F23" s="204"/>
      <c r="G23" s="204"/>
      <c r="H23" s="204"/>
      <c r="I23" s="204"/>
      <c r="J23" s="204"/>
      <c r="K23" s="204"/>
      <c r="L23" s="204"/>
      <c r="M23" s="204"/>
      <c r="N23" s="204"/>
      <c r="O23" s="204"/>
      <c r="P23" s="204"/>
      <c r="Q23" s="204"/>
      <c r="R23" s="204"/>
      <c r="S23" s="204"/>
      <c r="T23" s="204"/>
      <c r="U23" s="204"/>
      <c r="V23" s="204"/>
      <c r="W23" s="204"/>
      <c r="X23" s="204"/>
      <c r="Y23" s="204"/>
      <c r="Z23" s="204"/>
      <c r="AA23" s="204"/>
      <c r="AB23" s="204"/>
      <c r="AC23" s="204"/>
      <c r="AD23" s="204"/>
      <c r="AE23" s="204"/>
      <c r="AF23" s="204"/>
      <c r="AG23" s="204"/>
      <c r="AH23" s="204"/>
      <c r="AI23" s="204"/>
      <c r="AJ23" s="204"/>
      <c r="AK23" s="204"/>
      <c r="AL23" s="204"/>
      <c r="AM23" s="204"/>
      <c r="AN23" s="204"/>
      <c r="AR23" s="17"/>
    </row>
    <row r="24" spans="1:71" s="1" customFormat="1" ht="6.95" customHeight="1" x14ac:dyDescent="0.2">
      <c r="B24" s="17"/>
      <c r="AR24" s="17"/>
    </row>
    <row r="25" spans="1:71" s="1" customFormat="1" ht="6.95" customHeight="1" x14ac:dyDescent="0.2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1:71" s="2" customFormat="1" ht="26.1" customHeight="1" x14ac:dyDescent="0.2">
      <c r="A26" s="26"/>
      <c r="B26" s="27"/>
      <c r="C26" s="26"/>
      <c r="D26" s="28" t="s">
        <v>28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05">
        <f>ROUND(AG94,2)</f>
        <v>0</v>
      </c>
      <c r="AL26" s="206"/>
      <c r="AM26" s="206"/>
      <c r="AN26" s="206"/>
      <c r="AO26" s="206"/>
      <c r="AP26" s="26"/>
      <c r="AQ26" s="26"/>
      <c r="AR26" s="27"/>
      <c r="BE26" s="26"/>
    </row>
    <row r="27" spans="1:71" s="2" customFormat="1" ht="6.95" customHeight="1" x14ac:dyDescent="0.2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7"/>
      <c r="BE27" s="26"/>
    </row>
    <row r="28" spans="1:71" s="2" customFormat="1" ht="12.75" x14ac:dyDescent="0.2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207" t="s">
        <v>29</v>
      </c>
      <c r="M28" s="207"/>
      <c r="N28" s="207"/>
      <c r="O28" s="207"/>
      <c r="P28" s="207"/>
      <c r="Q28" s="26"/>
      <c r="R28" s="26"/>
      <c r="S28" s="26"/>
      <c r="T28" s="26"/>
      <c r="U28" s="26"/>
      <c r="V28" s="26"/>
      <c r="W28" s="207" t="s">
        <v>30</v>
      </c>
      <c r="X28" s="207"/>
      <c r="Y28" s="207"/>
      <c r="Z28" s="207"/>
      <c r="AA28" s="207"/>
      <c r="AB28" s="207"/>
      <c r="AC28" s="207"/>
      <c r="AD28" s="207"/>
      <c r="AE28" s="207"/>
      <c r="AF28" s="26"/>
      <c r="AG28" s="26"/>
      <c r="AH28" s="26"/>
      <c r="AI28" s="26"/>
      <c r="AJ28" s="26"/>
      <c r="AK28" s="207" t="s">
        <v>31</v>
      </c>
      <c r="AL28" s="207"/>
      <c r="AM28" s="207"/>
      <c r="AN28" s="207"/>
      <c r="AO28" s="207"/>
      <c r="AP28" s="26"/>
      <c r="AQ28" s="26"/>
      <c r="AR28" s="27"/>
      <c r="BE28" s="26"/>
    </row>
    <row r="29" spans="1:71" s="3" customFormat="1" ht="14.45" customHeight="1" x14ac:dyDescent="0.2">
      <c r="B29" s="31"/>
      <c r="D29" s="23" t="s">
        <v>32</v>
      </c>
      <c r="F29" s="23" t="s">
        <v>33</v>
      </c>
      <c r="L29" s="186">
        <v>0.2</v>
      </c>
      <c r="M29" s="185"/>
      <c r="N29" s="185"/>
      <c r="O29" s="185"/>
      <c r="P29" s="185"/>
      <c r="W29" s="184">
        <f>ROUND(AZ94, 2)</f>
        <v>0</v>
      </c>
      <c r="X29" s="185"/>
      <c r="Y29" s="185"/>
      <c r="Z29" s="185"/>
      <c r="AA29" s="185"/>
      <c r="AB29" s="185"/>
      <c r="AC29" s="185"/>
      <c r="AD29" s="185"/>
      <c r="AE29" s="185"/>
      <c r="AK29" s="184">
        <f>ROUND(AV94, 2)</f>
        <v>0</v>
      </c>
      <c r="AL29" s="185"/>
      <c r="AM29" s="185"/>
      <c r="AN29" s="185"/>
      <c r="AO29" s="185"/>
      <c r="AR29" s="31"/>
    </row>
    <row r="30" spans="1:71" s="3" customFormat="1" ht="14.45" customHeight="1" x14ac:dyDescent="0.2">
      <c r="B30" s="31"/>
      <c r="F30" s="23" t="s">
        <v>34</v>
      </c>
      <c r="L30" s="186">
        <v>0.2</v>
      </c>
      <c r="M30" s="185"/>
      <c r="N30" s="185"/>
      <c r="O30" s="185"/>
      <c r="P30" s="185"/>
      <c r="W30" s="184">
        <f>ROUND(BA94, 2)</f>
        <v>0</v>
      </c>
      <c r="X30" s="185"/>
      <c r="Y30" s="185"/>
      <c r="Z30" s="185"/>
      <c r="AA30" s="185"/>
      <c r="AB30" s="185"/>
      <c r="AC30" s="185"/>
      <c r="AD30" s="185"/>
      <c r="AE30" s="185"/>
      <c r="AK30" s="184">
        <f>ROUND(AW94, 2)</f>
        <v>0</v>
      </c>
      <c r="AL30" s="185"/>
      <c r="AM30" s="185"/>
      <c r="AN30" s="185"/>
      <c r="AO30" s="185"/>
      <c r="AR30" s="31"/>
    </row>
    <row r="31" spans="1:71" s="3" customFormat="1" ht="14.45" hidden="1" customHeight="1" x14ac:dyDescent="0.2">
      <c r="B31" s="31"/>
      <c r="F31" s="23" t="s">
        <v>35</v>
      </c>
      <c r="L31" s="186">
        <v>0.2</v>
      </c>
      <c r="M31" s="185"/>
      <c r="N31" s="185"/>
      <c r="O31" s="185"/>
      <c r="P31" s="185"/>
      <c r="W31" s="184">
        <f>ROUND(BB94, 2)</f>
        <v>0</v>
      </c>
      <c r="X31" s="185"/>
      <c r="Y31" s="185"/>
      <c r="Z31" s="185"/>
      <c r="AA31" s="185"/>
      <c r="AB31" s="185"/>
      <c r="AC31" s="185"/>
      <c r="AD31" s="185"/>
      <c r="AE31" s="185"/>
      <c r="AK31" s="184">
        <v>0</v>
      </c>
      <c r="AL31" s="185"/>
      <c r="AM31" s="185"/>
      <c r="AN31" s="185"/>
      <c r="AO31" s="185"/>
      <c r="AR31" s="31"/>
    </row>
    <row r="32" spans="1:71" s="3" customFormat="1" ht="14.45" hidden="1" customHeight="1" x14ac:dyDescent="0.2">
      <c r="B32" s="31"/>
      <c r="F32" s="23" t="s">
        <v>36</v>
      </c>
      <c r="L32" s="186">
        <v>0.2</v>
      </c>
      <c r="M32" s="185"/>
      <c r="N32" s="185"/>
      <c r="O32" s="185"/>
      <c r="P32" s="185"/>
      <c r="W32" s="184">
        <f>ROUND(BC94, 2)</f>
        <v>0</v>
      </c>
      <c r="X32" s="185"/>
      <c r="Y32" s="185"/>
      <c r="Z32" s="185"/>
      <c r="AA32" s="185"/>
      <c r="AB32" s="185"/>
      <c r="AC32" s="185"/>
      <c r="AD32" s="185"/>
      <c r="AE32" s="185"/>
      <c r="AK32" s="184">
        <v>0</v>
      </c>
      <c r="AL32" s="185"/>
      <c r="AM32" s="185"/>
      <c r="AN32" s="185"/>
      <c r="AO32" s="185"/>
      <c r="AR32" s="31"/>
    </row>
    <row r="33" spans="1:57" s="3" customFormat="1" ht="14.45" hidden="1" customHeight="1" x14ac:dyDescent="0.2">
      <c r="B33" s="31"/>
      <c r="F33" s="23" t="s">
        <v>37</v>
      </c>
      <c r="L33" s="186">
        <v>0</v>
      </c>
      <c r="M33" s="185"/>
      <c r="N33" s="185"/>
      <c r="O33" s="185"/>
      <c r="P33" s="185"/>
      <c r="W33" s="184">
        <f>ROUND(BD94, 2)</f>
        <v>0</v>
      </c>
      <c r="X33" s="185"/>
      <c r="Y33" s="185"/>
      <c r="Z33" s="185"/>
      <c r="AA33" s="185"/>
      <c r="AB33" s="185"/>
      <c r="AC33" s="185"/>
      <c r="AD33" s="185"/>
      <c r="AE33" s="185"/>
      <c r="AK33" s="184">
        <v>0</v>
      </c>
      <c r="AL33" s="185"/>
      <c r="AM33" s="185"/>
      <c r="AN33" s="185"/>
      <c r="AO33" s="185"/>
      <c r="AR33" s="31"/>
    </row>
    <row r="34" spans="1:57" s="2" customFormat="1" ht="6.95" customHeight="1" x14ac:dyDescent="0.2">
      <c r="A34" s="26"/>
      <c r="B34" s="27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7"/>
      <c r="BE34" s="26"/>
    </row>
    <row r="35" spans="1:57" s="2" customFormat="1" ht="26.1" customHeight="1" x14ac:dyDescent="0.2">
      <c r="A35" s="26"/>
      <c r="B35" s="27"/>
      <c r="C35" s="32"/>
      <c r="D35" s="33" t="s">
        <v>38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 t="s">
        <v>39</v>
      </c>
      <c r="U35" s="34"/>
      <c r="V35" s="34"/>
      <c r="W35" s="34"/>
      <c r="X35" s="187" t="s">
        <v>40</v>
      </c>
      <c r="Y35" s="188"/>
      <c r="Z35" s="188"/>
      <c r="AA35" s="188"/>
      <c r="AB35" s="188"/>
      <c r="AC35" s="34"/>
      <c r="AD35" s="34"/>
      <c r="AE35" s="34"/>
      <c r="AF35" s="34"/>
      <c r="AG35" s="34"/>
      <c r="AH35" s="34"/>
      <c r="AI35" s="34"/>
      <c r="AJ35" s="34"/>
      <c r="AK35" s="189">
        <f>SUM(AK26:AK33)</f>
        <v>0</v>
      </c>
      <c r="AL35" s="188"/>
      <c r="AM35" s="188"/>
      <c r="AN35" s="188"/>
      <c r="AO35" s="190"/>
      <c r="AP35" s="32"/>
      <c r="AQ35" s="32"/>
      <c r="AR35" s="27"/>
      <c r="BE35" s="26"/>
    </row>
    <row r="36" spans="1:57" s="2" customFormat="1" ht="6.95" customHeight="1" x14ac:dyDescent="0.2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7"/>
      <c r="BE36" s="26"/>
    </row>
    <row r="37" spans="1:57" s="2" customFormat="1" ht="14.45" customHeight="1" x14ac:dyDescent="0.2">
      <c r="A37" s="26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7"/>
      <c r="BE37" s="26"/>
    </row>
    <row r="38" spans="1:57" s="1" customFormat="1" ht="14.45" customHeight="1" x14ac:dyDescent="0.2">
      <c r="B38" s="17"/>
      <c r="AR38" s="17"/>
    </row>
    <row r="39" spans="1:57" s="1" customFormat="1" ht="14.45" customHeight="1" x14ac:dyDescent="0.2">
      <c r="B39" s="17"/>
      <c r="AR39" s="17"/>
    </row>
    <row r="40" spans="1:57" s="1" customFormat="1" ht="14.45" customHeight="1" x14ac:dyDescent="0.2">
      <c r="B40" s="17"/>
      <c r="AR40" s="17"/>
    </row>
    <row r="41" spans="1:57" s="1" customFormat="1" ht="14.45" customHeight="1" x14ac:dyDescent="0.2">
      <c r="B41" s="17"/>
      <c r="AR41" s="17"/>
    </row>
    <row r="42" spans="1:57" s="1" customFormat="1" ht="14.45" customHeight="1" x14ac:dyDescent="0.2">
      <c r="B42" s="17"/>
      <c r="AR42" s="17"/>
    </row>
    <row r="43" spans="1:57" s="1" customFormat="1" ht="14.45" customHeight="1" x14ac:dyDescent="0.2">
      <c r="B43" s="17"/>
      <c r="AR43" s="17"/>
    </row>
    <row r="44" spans="1:57" s="1" customFormat="1" ht="14.45" customHeight="1" x14ac:dyDescent="0.2">
      <c r="B44" s="17"/>
      <c r="AR44" s="17"/>
    </row>
    <row r="45" spans="1:57" s="1" customFormat="1" ht="14.45" customHeight="1" x14ac:dyDescent="0.2">
      <c r="B45" s="17"/>
      <c r="AR45" s="17"/>
    </row>
    <row r="46" spans="1:57" s="1" customFormat="1" ht="14.45" customHeight="1" x14ac:dyDescent="0.2">
      <c r="B46" s="17"/>
      <c r="AR46" s="17"/>
    </row>
    <row r="47" spans="1:57" s="1" customFormat="1" ht="14.45" customHeight="1" x14ac:dyDescent="0.2">
      <c r="B47" s="17"/>
      <c r="AR47" s="17"/>
    </row>
    <row r="48" spans="1:57" s="1" customFormat="1" ht="14.45" customHeight="1" x14ac:dyDescent="0.2">
      <c r="B48" s="17"/>
      <c r="AR48" s="17"/>
    </row>
    <row r="49" spans="1:57" s="2" customFormat="1" ht="14.45" customHeight="1" x14ac:dyDescent="0.2">
      <c r="B49" s="36"/>
      <c r="D49" s="37" t="s">
        <v>41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42</v>
      </c>
      <c r="AI49" s="38"/>
      <c r="AJ49" s="38"/>
      <c r="AK49" s="38"/>
      <c r="AL49" s="38"/>
      <c r="AM49" s="38"/>
      <c r="AN49" s="38"/>
      <c r="AO49" s="38"/>
      <c r="AR49" s="36"/>
    </row>
    <row r="50" spans="1:57" x14ac:dyDescent="0.2">
      <c r="B50" s="17"/>
      <c r="AR50" s="17"/>
    </row>
    <row r="51" spans="1:57" x14ac:dyDescent="0.2">
      <c r="B51" s="17"/>
      <c r="AR51" s="17"/>
    </row>
    <row r="52" spans="1:57" x14ac:dyDescent="0.2">
      <c r="B52" s="17"/>
      <c r="AR52" s="17"/>
    </row>
    <row r="53" spans="1:57" x14ac:dyDescent="0.2">
      <c r="B53" s="17"/>
      <c r="AR53" s="17"/>
    </row>
    <row r="54" spans="1:57" x14ac:dyDescent="0.2">
      <c r="B54" s="17"/>
      <c r="AR54" s="17"/>
    </row>
    <row r="55" spans="1:57" x14ac:dyDescent="0.2">
      <c r="B55" s="17"/>
      <c r="AR55" s="17"/>
    </row>
    <row r="56" spans="1:57" x14ac:dyDescent="0.2">
      <c r="B56" s="17"/>
      <c r="AR56" s="17"/>
    </row>
    <row r="57" spans="1:57" x14ac:dyDescent="0.2">
      <c r="B57" s="17"/>
      <c r="AR57" s="17"/>
    </row>
    <row r="58" spans="1:57" x14ac:dyDescent="0.2">
      <c r="B58" s="17"/>
      <c r="AR58" s="17"/>
    </row>
    <row r="59" spans="1:57" x14ac:dyDescent="0.2">
      <c r="B59" s="17"/>
      <c r="AR59" s="17"/>
    </row>
    <row r="60" spans="1:57" s="2" customFormat="1" ht="12.75" x14ac:dyDescent="0.2">
      <c r="A60" s="26"/>
      <c r="B60" s="27"/>
      <c r="C60" s="26"/>
      <c r="D60" s="39" t="s">
        <v>43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9" t="s">
        <v>44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39" t="s">
        <v>43</v>
      </c>
      <c r="AI60" s="29"/>
      <c r="AJ60" s="29"/>
      <c r="AK60" s="29"/>
      <c r="AL60" s="29"/>
      <c r="AM60" s="39" t="s">
        <v>44</v>
      </c>
      <c r="AN60" s="29"/>
      <c r="AO60" s="29"/>
      <c r="AP60" s="26"/>
      <c r="AQ60" s="26"/>
      <c r="AR60" s="27"/>
      <c r="BE60" s="26"/>
    </row>
    <row r="61" spans="1:57" x14ac:dyDescent="0.2">
      <c r="B61" s="17"/>
      <c r="AR61" s="17"/>
    </row>
    <row r="62" spans="1:57" x14ac:dyDescent="0.2">
      <c r="B62" s="17"/>
      <c r="AR62" s="17"/>
    </row>
    <row r="63" spans="1:57" x14ac:dyDescent="0.2">
      <c r="B63" s="17"/>
      <c r="AR63" s="17"/>
    </row>
    <row r="64" spans="1:57" s="2" customFormat="1" ht="12.75" x14ac:dyDescent="0.2">
      <c r="A64" s="26"/>
      <c r="B64" s="27"/>
      <c r="C64" s="26"/>
      <c r="D64" s="37" t="s">
        <v>45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7" t="s">
        <v>46</v>
      </c>
      <c r="AI64" s="40"/>
      <c r="AJ64" s="40"/>
      <c r="AK64" s="40"/>
      <c r="AL64" s="40"/>
      <c r="AM64" s="40"/>
      <c r="AN64" s="40"/>
      <c r="AO64" s="40"/>
      <c r="AP64" s="26"/>
      <c r="AQ64" s="26"/>
      <c r="AR64" s="27"/>
      <c r="BE64" s="26"/>
    </row>
    <row r="65" spans="1:57" x14ac:dyDescent="0.2">
      <c r="B65" s="17"/>
      <c r="AR65" s="17"/>
    </row>
    <row r="66" spans="1:57" x14ac:dyDescent="0.2">
      <c r="B66" s="17"/>
      <c r="AR66" s="17"/>
    </row>
    <row r="67" spans="1:57" x14ac:dyDescent="0.2">
      <c r="B67" s="17"/>
      <c r="AR67" s="17"/>
    </row>
    <row r="68" spans="1:57" x14ac:dyDescent="0.2">
      <c r="B68" s="17"/>
      <c r="AR68" s="17"/>
    </row>
    <row r="69" spans="1:57" x14ac:dyDescent="0.2">
      <c r="B69" s="17"/>
      <c r="AR69" s="17"/>
    </row>
    <row r="70" spans="1:57" x14ac:dyDescent="0.2">
      <c r="B70" s="17"/>
      <c r="AR70" s="17"/>
    </row>
    <row r="71" spans="1:57" x14ac:dyDescent="0.2">
      <c r="B71" s="17"/>
      <c r="AR71" s="17"/>
    </row>
    <row r="72" spans="1:57" x14ac:dyDescent="0.2">
      <c r="B72" s="17"/>
      <c r="AR72" s="17"/>
    </row>
    <row r="73" spans="1:57" x14ac:dyDescent="0.2">
      <c r="B73" s="17"/>
      <c r="AR73" s="17"/>
    </row>
    <row r="74" spans="1:57" x14ac:dyDescent="0.2">
      <c r="B74" s="17"/>
      <c r="AR74" s="17"/>
    </row>
    <row r="75" spans="1:57" s="2" customFormat="1" ht="12.75" x14ac:dyDescent="0.2">
      <c r="A75" s="26"/>
      <c r="B75" s="27"/>
      <c r="C75" s="26"/>
      <c r="D75" s="39" t="s">
        <v>43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39" t="s">
        <v>44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39" t="s">
        <v>43</v>
      </c>
      <c r="AI75" s="29"/>
      <c r="AJ75" s="29"/>
      <c r="AK75" s="29"/>
      <c r="AL75" s="29"/>
      <c r="AM75" s="39" t="s">
        <v>44</v>
      </c>
      <c r="AN75" s="29"/>
      <c r="AO75" s="29"/>
      <c r="AP75" s="26"/>
      <c r="AQ75" s="26"/>
      <c r="AR75" s="27"/>
      <c r="BE75" s="26"/>
    </row>
    <row r="76" spans="1:57" s="2" customFormat="1" x14ac:dyDescent="0.2">
      <c r="A76" s="26"/>
      <c r="B76" s="27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7"/>
      <c r="BE76" s="26"/>
    </row>
    <row r="77" spans="1:57" s="2" customFormat="1" ht="6.95" customHeight="1" x14ac:dyDescent="0.2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7"/>
      <c r="BE77" s="26"/>
    </row>
    <row r="81" spans="1:91" s="2" customFormat="1" ht="6.95" customHeight="1" x14ac:dyDescent="0.2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7"/>
      <c r="BE81" s="26"/>
    </row>
    <row r="82" spans="1:91" s="2" customFormat="1" ht="24.95" customHeight="1" x14ac:dyDescent="0.2">
      <c r="A82" s="26"/>
      <c r="B82" s="27"/>
      <c r="C82" s="18" t="s">
        <v>47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7"/>
      <c r="BE82" s="26"/>
    </row>
    <row r="83" spans="1:91" s="2" customFormat="1" ht="6.95" customHeight="1" x14ac:dyDescent="0.2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7"/>
      <c r="BE83" s="26"/>
    </row>
    <row r="84" spans="1:91" s="4" customFormat="1" ht="12" customHeight="1" x14ac:dyDescent="0.2">
      <c r="B84" s="45"/>
      <c r="C84" s="23" t="s">
        <v>10</v>
      </c>
      <c r="L84" s="4" t="str">
        <f>K5</f>
        <v>2019/1BIS</v>
      </c>
      <c r="AR84" s="45"/>
    </row>
    <row r="85" spans="1:91" s="5" customFormat="1" ht="36.950000000000003" customHeight="1" x14ac:dyDescent="0.2">
      <c r="B85" s="46"/>
      <c r="C85" s="47" t="s">
        <v>12</v>
      </c>
      <c r="L85" s="175" t="str">
        <f>K6</f>
        <v>BROTHER INDUSTRIES (SLOVAKIA)</v>
      </c>
      <c r="M85" s="176"/>
      <c r="N85" s="176"/>
      <c r="O85" s="176"/>
      <c r="P85" s="176"/>
      <c r="Q85" s="176"/>
      <c r="R85" s="176"/>
      <c r="S85" s="176"/>
      <c r="T85" s="176"/>
      <c r="U85" s="176"/>
      <c r="V85" s="176"/>
      <c r="W85" s="176"/>
      <c r="X85" s="176"/>
      <c r="Y85" s="176"/>
      <c r="Z85" s="176"/>
      <c r="AA85" s="176"/>
      <c r="AB85" s="176"/>
      <c r="AC85" s="176"/>
      <c r="AD85" s="176"/>
      <c r="AE85" s="176"/>
      <c r="AF85" s="176"/>
      <c r="AG85" s="176"/>
      <c r="AH85" s="176"/>
      <c r="AI85" s="176"/>
      <c r="AJ85" s="176"/>
      <c r="AK85" s="176"/>
      <c r="AL85" s="176"/>
      <c r="AM85" s="176"/>
      <c r="AN85" s="176"/>
      <c r="AO85" s="176"/>
      <c r="AR85" s="46"/>
    </row>
    <row r="86" spans="1:91" s="2" customFormat="1" ht="6.95" customHeight="1" x14ac:dyDescent="0.2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7"/>
      <c r="BE86" s="26"/>
    </row>
    <row r="87" spans="1:91" s="2" customFormat="1" ht="12" customHeight="1" x14ac:dyDescent="0.2">
      <c r="A87" s="26"/>
      <c r="B87" s="27"/>
      <c r="C87" s="23" t="s">
        <v>16</v>
      </c>
      <c r="D87" s="26"/>
      <c r="E87" s="26"/>
      <c r="F87" s="26"/>
      <c r="G87" s="26"/>
      <c r="H87" s="26"/>
      <c r="I87" s="26"/>
      <c r="J87" s="26"/>
      <c r="K87" s="26"/>
      <c r="L87" s="48" t="str">
        <f>IF(K8="","",K8)</f>
        <v xml:space="preserve"> 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3" t="s">
        <v>18</v>
      </c>
      <c r="AJ87" s="26"/>
      <c r="AK87" s="26"/>
      <c r="AL87" s="26"/>
      <c r="AM87" s="177" t="str">
        <f>IF(AN8= "","",AN8)</f>
        <v/>
      </c>
      <c r="AN87" s="177"/>
      <c r="AO87" s="26"/>
      <c r="AP87" s="26"/>
      <c r="AQ87" s="26"/>
      <c r="AR87" s="27"/>
      <c r="BE87" s="26"/>
    </row>
    <row r="88" spans="1:91" s="2" customFormat="1" ht="6.95" customHeight="1" x14ac:dyDescent="0.2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7"/>
      <c r="BE88" s="26"/>
    </row>
    <row r="89" spans="1:91" s="2" customFormat="1" ht="15.2" customHeight="1" x14ac:dyDescent="0.2">
      <c r="A89" s="26"/>
      <c r="B89" s="27"/>
      <c r="C89" s="23" t="s">
        <v>19</v>
      </c>
      <c r="D89" s="26"/>
      <c r="E89" s="26"/>
      <c r="F89" s="26"/>
      <c r="G89" s="26"/>
      <c r="H89" s="26"/>
      <c r="I89" s="26"/>
      <c r="J89" s="26"/>
      <c r="K89" s="26"/>
      <c r="L89" s="4" t="str">
        <f>IF(E11= "","",E11)</f>
        <v>BROTHER INDUSTRIES (SLOVAKIA)</v>
      </c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3" t="s">
        <v>23</v>
      </c>
      <c r="AJ89" s="26"/>
      <c r="AK89" s="26"/>
      <c r="AL89" s="26"/>
      <c r="AM89" s="178" t="str">
        <f>IF(E17="","",E17)</f>
        <v xml:space="preserve"> </v>
      </c>
      <c r="AN89" s="179"/>
      <c r="AO89" s="179"/>
      <c r="AP89" s="179"/>
      <c r="AQ89" s="26"/>
      <c r="AR89" s="27"/>
      <c r="AS89" s="180" t="s">
        <v>48</v>
      </c>
      <c r="AT89" s="181"/>
      <c r="AU89" s="50"/>
      <c r="AV89" s="50"/>
      <c r="AW89" s="50"/>
      <c r="AX89" s="50"/>
      <c r="AY89" s="50"/>
      <c r="AZ89" s="50"/>
      <c r="BA89" s="50"/>
      <c r="BB89" s="50"/>
      <c r="BC89" s="50"/>
      <c r="BD89" s="51"/>
      <c r="BE89" s="26"/>
    </row>
    <row r="90" spans="1:91" s="2" customFormat="1" ht="15.2" customHeight="1" x14ac:dyDescent="0.2">
      <c r="A90" s="26"/>
      <c r="B90" s="27"/>
      <c r="C90" s="23" t="s">
        <v>22</v>
      </c>
      <c r="D90" s="26"/>
      <c r="E90" s="26"/>
      <c r="F90" s="26"/>
      <c r="G90" s="26"/>
      <c r="H90" s="26"/>
      <c r="I90" s="26"/>
      <c r="J90" s="26"/>
      <c r="K90" s="26"/>
      <c r="L90" s="4" t="str">
        <f>IF(E14="","",E14)</f>
        <v xml:space="preserve"> </v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3" t="s">
        <v>26</v>
      </c>
      <c r="AJ90" s="26"/>
      <c r="AK90" s="26"/>
      <c r="AL90" s="26"/>
      <c r="AM90" s="178" t="str">
        <f>IF(E20="","",E20)</f>
        <v xml:space="preserve"> </v>
      </c>
      <c r="AN90" s="179"/>
      <c r="AO90" s="179"/>
      <c r="AP90" s="179"/>
      <c r="AQ90" s="26"/>
      <c r="AR90" s="27"/>
      <c r="AS90" s="182"/>
      <c r="AT90" s="183"/>
      <c r="AU90" s="52"/>
      <c r="AV90" s="52"/>
      <c r="AW90" s="52"/>
      <c r="AX90" s="52"/>
      <c r="AY90" s="52"/>
      <c r="AZ90" s="52"/>
      <c r="BA90" s="52"/>
      <c r="BB90" s="52"/>
      <c r="BC90" s="52"/>
      <c r="BD90" s="53"/>
      <c r="BE90" s="26"/>
    </row>
    <row r="91" spans="1:91" s="2" customFormat="1" ht="11.1" customHeight="1" x14ac:dyDescent="0.2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7"/>
      <c r="AS91" s="182"/>
      <c r="AT91" s="183"/>
      <c r="AU91" s="52"/>
      <c r="AV91" s="52"/>
      <c r="AW91" s="52"/>
      <c r="AX91" s="52"/>
      <c r="AY91" s="52"/>
      <c r="AZ91" s="52"/>
      <c r="BA91" s="52"/>
      <c r="BB91" s="52"/>
      <c r="BC91" s="52"/>
      <c r="BD91" s="53"/>
      <c r="BE91" s="26"/>
    </row>
    <row r="92" spans="1:91" s="2" customFormat="1" ht="29.25" customHeight="1" x14ac:dyDescent="0.2">
      <c r="A92" s="26"/>
      <c r="B92" s="27"/>
      <c r="C92" s="191" t="s">
        <v>49</v>
      </c>
      <c r="D92" s="192"/>
      <c r="E92" s="192"/>
      <c r="F92" s="192"/>
      <c r="G92" s="192"/>
      <c r="H92" s="54"/>
      <c r="I92" s="193" t="s">
        <v>50</v>
      </c>
      <c r="J92" s="192"/>
      <c r="K92" s="192"/>
      <c r="L92" s="192"/>
      <c r="M92" s="192"/>
      <c r="N92" s="192"/>
      <c r="O92" s="192"/>
      <c r="P92" s="192"/>
      <c r="Q92" s="192"/>
      <c r="R92" s="192"/>
      <c r="S92" s="192"/>
      <c r="T92" s="192"/>
      <c r="U92" s="192"/>
      <c r="V92" s="192"/>
      <c r="W92" s="192"/>
      <c r="X92" s="192"/>
      <c r="Y92" s="192"/>
      <c r="Z92" s="192"/>
      <c r="AA92" s="192"/>
      <c r="AB92" s="192"/>
      <c r="AC92" s="192"/>
      <c r="AD92" s="192"/>
      <c r="AE92" s="192"/>
      <c r="AF92" s="192"/>
      <c r="AG92" s="194" t="s">
        <v>51</v>
      </c>
      <c r="AH92" s="192"/>
      <c r="AI92" s="192"/>
      <c r="AJ92" s="192"/>
      <c r="AK92" s="192"/>
      <c r="AL92" s="192"/>
      <c r="AM92" s="192"/>
      <c r="AN92" s="193" t="s">
        <v>52</v>
      </c>
      <c r="AO92" s="192"/>
      <c r="AP92" s="195"/>
      <c r="AQ92" s="55" t="s">
        <v>53</v>
      </c>
      <c r="AR92" s="27"/>
      <c r="AS92" s="56" t="s">
        <v>54</v>
      </c>
      <c r="AT92" s="57" t="s">
        <v>55</v>
      </c>
      <c r="AU92" s="57" t="s">
        <v>56</v>
      </c>
      <c r="AV92" s="57" t="s">
        <v>57</v>
      </c>
      <c r="AW92" s="57" t="s">
        <v>58</v>
      </c>
      <c r="AX92" s="57" t="s">
        <v>59</v>
      </c>
      <c r="AY92" s="57" t="s">
        <v>60</v>
      </c>
      <c r="AZ92" s="57" t="s">
        <v>61</v>
      </c>
      <c r="BA92" s="57" t="s">
        <v>62</v>
      </c>
      <c r="BB92" s="57" t="s">
        <v>63</v>
      </c>
      <c r="BC92" s="57" t="s">
        <v>64</v>
      </c>
      <c r="BD92" s="58" t="s">
        <v>65</v>
      </c>
      <c r="BE92" s="26"/>
    </row>
    <row r="93" spans="1:91" s="2" customFormat="1" ht="11.1" customHeight="1" x14ac:dyDescent="0.2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7"/>
      <c r="AS93" s="59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1"/>
      <c r="BE93" s="26"/>
    </row>
    <row r="94" spans="1:91" s="6" customFormat="1" ht="32.450000000000003" customHeight="1" x14ac:dyDescent="0.2">
      <c r="B94" s="62"/>
      <c r="C94" s="63" t="s">
        <v>66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200">
        <f>ROUND(AG95,2)</f>
        <v>0</v>
      </c>
      <c r="AH94" s="200"/>
      <c r="AI94" s="200"/>
      <c r="AJ94" s="200"/>
      <c r="AK94" s="200"/>
      <c r="AL94" s="200"/>
      <c r="AM94" s="200"/>
      <c r="AN94" s="201">
        <f>SUM(AG94,AT94)</f>
        <v>0</v>
      </c>
      <c r="AO94" s="201"/>
      <c r="AP94" s="201"/>
      <c r="AQ94" s="66" t="s">
        <v>1</v>
      </c>
      <c r="AR94" s="62"/>
      <c r="AS94" s="67">
        <f>ROUND(AS95,2)</f>
        <v>0</v>
      </c>
      <c r="AT94" s="68">
        <f>ROUND(SUM(AV94:AW94),2)</f>
        <v>0</v>
      </c>
      <c r="AU94" s="69">
        <f>ROUND(AU95,5)</f>
        <v>1082.59521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ROUND(AZ95,2)</f>
        <v>0</v>
      </c>
      <c r="BA94" s="68">
        <f>ROUND(BA95,2)</f>
        <v>0</v>
      </c>
      <c r="BB94" s="68">
        <f>ROUND(BB95,2)</f>
        <v>0</v>
      </c>
      <c r="BC94" s="68">
        <f>ROUND(BC95,2)</f>
        <v>0</v>
      </c>
      <c r="BD94" s="70">
        <f>ROUND(BD95,2)</f>
        <v>0</v>
      </c>
      <c r="BS94" s="71" t="s">
        <v>67</v>
      </c>
      <c r="BT94" s="71" t="s">
        <v>68</v>
      </c>
      <c r="BU94" s="72" t="s">
        <v>69</v>
      </c>
      <c r="BV94" s="71" t="s">
        <v>70</v>
      </c>
      <c r="BW94" s="71" t="s">
        <v>4</v>
      </c>
      <c r="BX94" s="71" t="s">
        <v>71</v>
      </c>
      <c r="CL94" s="71" t="s">
        <v>1</v>
      </c>
    </row>
    <row r="95" spans="1:91" s="7" customFormat="1" ht="16.5" customHeight="1" x14ac:dyDescent="0.2">
      <c r="B95" s="73"/>
      <c r="C95" s="74"/>
      <c r="D95" s="199" t="s">
        <v>72</v>
      </c>
      <c r="E95" s="199"/>
      <c r="F95" s="199"/>
      <c r="G95" s="199"/>
      <c r="H95" s="199"/>
      <c r="I95" s="75"/>
      <c r="J95" s="199" t="s">
        <v>73</v>
      </c>
      <c r="K95" s="199"/>
      <c r="L95" s="199"/>
      <c r="M95" s="199"/>
      <c r="N95" s="199"/>
      <c r="O95" s="199"/>
      <c r="P95" s="199"/>
      <c r="Q95" s="199"/>
      <c r="R95" s="199"/>
      <c r="S95" s="199"/>
      <c r="T95" s="199"/>
      <c r="U95" s="199"/>
      <c r="V95" s="199"/>
      <c r="W95" s="199"/>
      <c r="X95" s="199"/>
      <c r="Y95" s="199"/>
      <c r="Z95" s="199"/>
      <c r="AA95" s="199"/>
      <c r="AB95" s="199"/>
      <c r="AC95" s="199"/>
      <c r="AD95" s="199"/>
      <c r="AE95" s="199"/>
      <c r="AF95" s="199"/>
      <c r="AG95" s="198">
        <f>ROUND(SUM(AG96:AG97),2)</f>
        <v>0</v>
      </c>
      <c r="AH95" s="197"/>
      <c r="AI95" s="197"/>
      <c r="AJ95" s="197"/>
      <c r="AK95" s="197"/>
      <c r="AL95" s="197"/>
      <c r="AM95" s="197"/>
      <c r="AN95" s="196">
        <f>SUM(AG95,AT95)</f>
        <v>0</v>
      </c>
      <c r="AO95" s="197"/>
      <c r="AP95" s="197"/>
      <c r="AQ95" s="76" t="s">
        <v>74</v>
      </c>
      <c r="AR95" s="73"/>
      <c r="AS95" s="77">
        <f>ROUND(SUM(AS96:AS97),2)</f>
        <v>0</v>
      </c>
      <c r="AT95" s="78">
        <f>ROUND(SUM(AV95:AW95),2)</f>
        <v>0</v>
      </c>
      <c r="AU95" s="79">
        <f>ROUND(SUM(AU96:AU97),5)</f>
        <v>1082.59521</v>
      </c>
      <c r="AV95" s="78">
        <f>ROUND(AZ95*L29,2)</f>
        <v>0</v>
      </c>
      <c r="AW95" s="78">
        <f>ROUND(BA95*L30,2)</f>
        <v>0</v>
      </c>
      <c r="AX95" s="78">
        <f>ROUND(BB95*L29,2)</f>
        <v>0</v>
      </c>
      <c r="AY95" s="78">
        <f>ROUND(BC95*L30,2)</f>
        <v>0</v>
      </c>
      <c r="AZ95" s="78">
        <f>ROUND(SUM(AZ96:AZ97),2)</f>
        <v>0</v>
      </c>
      <c r="BA95" s="78">
        <f>ROUND(SUM(BA96:BA97),2)</f>
        <v>0</v>
      </c>
      <c r="BB95" s="78">
        <f>ROUND(SUM(BB96:BB97),2)</f>
        <v>0</v>
      </c>
      <c r="BC95" s="78">
        <f>ROUND(SUM(BC96:BC97),2)</f>
        <v>0</v>
      </c>
      <c r="BD95" s="80">
        <f>ROUND(SUM(BD96:BD97),2)</f>
        <v>0</v>
      </c>
      <c r="BS95" s="81" t="s">
        <v>67</v>
      </c>
      <c r="BT95" s="81" t="s">
        <v>75</v>
      </c>
      <c r="BU95" s="81" t="s">
        <v>69</v>
      </c>
      <c r="BV95" s="81" t="s">
        <v>70</v>
      </c>
      <c r="BW95" s="81" t="s">
        <v>76</v>
      </c>
      <c r="BX95" s="81" t="s">
        <v>4</v>
      </c>
      <c r="CL95" s="81" t="s">
        <v>1</v>
      </c>
      <c r="CM95" s="81" t="s">
        <v>68</v>
      </c>
    </row>
    <row r="96" spans="1:91" s="4" customFormat="1" ht="16.5" customHeight="1" x14ac:dyDescent="0.2">
      <c r="A96" s="82" t="s">
        <v>77</v>
      </c>
      <c r="B96" s="45"/>
      <c r="C96" s="10"/>
      <c r="D96" s="10"/>
      <c r="E96" s="174" t="s">
        <v>78</v>
      </c>
      <c r="F96" s="174"/>
      <c r="G96" s="174"/>
      <c r="H96" s="174"/>
      <c r="I96" s="174"/>
      <c r="J96" s="10"/>
      <c r="K96" s="174" t="s">
        <v>79</v>
      </c>
      <c r="L96" s="174"/>
      <c r="M96" s="174"/>
      <c r="N96" s="174"/>
      <c r="O96" s="174"/>
      <c r="P96" s="174"/>
      <c r="Q96" s="174"/>
      <c r="R96" s="174"/>
      <c r="S96" s="174"/>
      <c r="T96" s="174"/>
      <c r="U96" s="174"/>
      <c r="V96" s="174"/>
      <c r="W96" s="174"/>
      <c r="X96" s="174"/>
      <c r="Y96" s="174"/>
      <c r="Z96" s="174"/>
      <c r="AA96" s="174"/>
      <c r="AB96" s="174"/>
      <c r="AC96" s="174"/>
      <c r="AD96" s="174"/>
      <c r="AE96" s="174"/>
      <c r="AF96" s="174"/>
      <c r="AG96" s="172">
        <f>'SO01.1 - Chladenie-vykuro...'!J34</f>
        <v>0</v>
      </c>
      <c r="AH96" s="173"/>
      <c r="AI96" s="173"/>
      <c r="AJ96" s="173"/>
      <c r="AK96" s="173"/>
      <c r="AL96" s="173"/>
      <c r="AM96" s="173"/>
      <c r="AN96" s="172">
        <f>SUM(AG96,AT96)</f>
        <v>0</v>
      </c>
      <c r="AO96" s="173"/>
      <c r="AP96" s="173"/>
      <c r="AQ96" s="83" t="s">
        <v>80</v>
      </c>
      <c r="AR96" s="45"/>
      <c r="AS96" s="84">
        <v>0</v>
      </c>
      <c r="AT96" s="85">
        <f>ROUND(SUM(AV96:AW96),2)</f>
        <v>0</v>
      </c>
      <c r="AU96" s="86">
        <f>'SO01.1 - Chladenie-vykuro...'!P130</f>
        <v>753.74801000000002</v>
      </c>
      <c r="AV96" s="85">
        <f>'SO01.1 - Chladenie-vykuro...'!J37</f>
        <v>0</v>
      </c>
      <c r="AW96" s="85">
        <f>'SO01.1 - Chladenie-vykuro...'!J38</f>
        <v>0</v>
      </c>
      <c r="AX96" s="85">
        <f>'SO01.1 - Chladenie-vykuro...'!J39</f>
        <v>0</v>
      </c>
      <c r="AY96" s="85">
        <f>'SO01.1 - Chladenie-vykuro...'!J40</f>
        <v>0</v>
      </c>
      <c r="AZ96" s="85">
        <f>'SO01.1 - Chladenie-vykuro...'!F37</f>
        <v>0</v>
      </c>
      <c r="BA96" s="85">
        <f>'SO01.1 - Chladenie-vykuro...'!F38</f>
        <v>0</v>
      </c>
      <c r="BB96" s="85">
        <f>'SO01.1 - Chladenie-vykuro...'!F39</f>
        <v>0</v>
      </c>
      <c r="BC96" s="85">
        <f>'SO01.1 - Chladenie-vykuro...'!F40</f>
        <v>0</v>
      </c>
      <c r="BD96" s="87">
        <f>'SO01.1 - Chladenie-vykuro...'!F41</f>
        <v>0</v>
      </c>
      <c r="BT96" s="21" t="s">
        <v>81</v>
      </c>
      <c r="BV96" s="21" t="s">
        <v>70</v>
      </c>
      <c r="BW96" s="21" t="s">
        <v>82</v>
      </c>
      <c r="BX96" s="21" t="s">
        <v>76</v>
      </c>
      <c r="CL96" s="21" t="s">
        <v>1</v>
      </c>
    </row>
    <row r="97" spans="1:90" s="4" customFormat="1" ht="16.5" customHeight="1" x14ac:dyDescent="0.2">
      <c r="A97" s="82" t="s">
        <v>77</v>
      </c>
      <c r="B97" s="45"/>
      <c r="C97" s="10"/>
      <c r="D97" s="10"/>
      <c r="E97" s="174" t="s">
        <v>83</v>
      </c>
      <c r="F97" s="174"/>
      <c r="G97" s="174"/>
      <c r="H97" s="174"/>
      <c r="I97" s="174"/>
      <c r="J97" s="10"/>
      <c r="K97" s="174" t="s">
        <v>84</v>
      </c>
      <c r="L97" s="174"/>
      <c r="M97" s="174"/>
      <c r="N97" s="174"/>
      <c r="O97" s="174"/>
      <c r="P97" s="174"/>
      <c r="Q97" s="174"/>
      <c r="R97" s="174"/>
      <c r="S97" s="174"/>
      <c r="T97" s="174"/>
      <c r="U97" s="174"/>
      <c r="V97" s="174"/>
      <c r="W97" s="174"/>
      <c r="X97" s="174"/>
      <c r="Y97" s="174"/>
      <c r="Z97" s="174"/>
      <c r="AA97" s="174"/>
      <c r="AB97" s="174"/>
      <c r="AC97" s="174"/>
      <c r="AD97" s="174"/>
      <c r="AE97" s="174"/>
      <c r="AF97" s="174"/>
      <c r="AG97" s="172">
        <f>'SO01.2 - Chladenie kancel...'!J34</f>
        <v>0</v>
      </c>
      <c r="AH97" s="173"/>
      <c r="AI97" s="173"/>
      <c r="AJ97" s="173"/>
      <c r="AK97" s="173"/>
      <c r="AL97" s="173"/>
      <c r="AM97" s="173"/>
      <c r="AN97" s="172">
        <f>SUM(AG97,AT97)</f>
        <v>0</v>
      </c>
      <c r="AO97" s="173"/>
      <c r="AP97" s="173"/>
      <c r="AQ97" s="83" t="s">
        <v>80</v>
      </c>
      <c r="AR97" s="45"/>
      <c r="AS97" s="88">
        <v>0</v>
      </c>
      <c r="AT97" s="89">
        <f>ROUND(SUM(AV97:AW97),2)</f>
        <v>0</v>
      </c>
      <c r="AU97" s="90">
        <f>'SO01.2 - Chladenie kancel...'!P125</f>
        <v>328.84719999999999</v>
      </c>
      <c r="AV97" s="89">
        <f>'SO01.2 - Chladenie kancel...'!J37</f>
        <v>0</v>
      </c>
      <c r="AW97" s="89">
        <f>'SO01.2 - Chladenie kancel...'!J38</f>
        <v>0</v>
      </c>
      <c r="AX97" s="89">
        <f>'SO01.2 - Chladenie kancel...'!J39</f>
        <v>0</v>
      </c>
      <c r="AY97" s="89">
        <f>'SO01.2 - Chladenie kancel...'!J40</f>
        <v>0</v>
      </c>
      <c r="AZ97" s="89">
        <f>'SO01.2 - Chladenie kancel...'!F37</f>
        <v>0</v>
      </c>
      <c r="BA97" s="89">
        <f>'SO01.2 - Chladenie kancel...'!F38</f>
        <v>0</v>
      </c>
      <c r="BB97" s="89">
        <f>'SO01.2 - Chladenie kancel...'!F39</f>
        <v>0</v>
      </c>
      <c r="BC97" s="89">
        <f>'SO01.2 - Chladenie kancel...'!F40</f>
        <v>0</v>
      </c>
      <c r="BD97" s="91">
        <f>'SO01.2 - Chladenie kancel...'!F41</f>
        <v>0</v>
      </c>
      <c r="BT97" s="21" t="s">
        <v>81</v>
      </c>
      <c r="BV97" s="21" t="s">
        <v>70</v>
      </c>
      <c r="BW97" s="21" t="s">
        <v>85</v>
      </c>
      <c r="BX97" s="21" t="s">
        <v>76</v>
      </c>
      <c r="CL97" s="21" t="s">
        <v>1</v>
      </c>
    </row>
    <row r="98" spans="1:90" s="2" customFormat="1" ht="30" customHeight="1" x14ac:dyDescent="0.2">
      <c r="A98" s="26"/>
      <c r="B98" s="27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7"/>
      <c r="AS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90" s="2" customFormat="1" ht="6.95" customHeight="1" x14ac:dyDescent="0.2">
      <c r="A99" s="26"/>
      <c r="B99" s="41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27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</sheetData>
  <mergeCells count="48">
    <mergeCell ref="K5:AO5"/>
    <mergeCell ref="K6:AO6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AK31:AO31"/>
    <mergeCell ref="L31:P31"/>
    <mergeCell ref="W32:AE32"/>
    <mergeCell ref="AK32:AO32"/>
    <mergeCell ref="L32:P32"/>
    <mergeCell ref="AN97:AP97"/>
    <mergeCell ref="AG97:AM97"/>
    <mergeCell ref="E97:I97"/>
    <mergeCell ref="K97:AF97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  <mergeCell ref="AN96:AP96"/>
    <mergeCell ref="AG96:AM96"/>
    <mergeCell ref="E96:I96"/>
    <mergeCell ref="K96:AF96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</mergeCells>
  <hyperlinks>
    <hyperlink ref="A96" location="'SO01.1 - Chladenie-vykuro...'!C2" display="/" xr:uid="{00000000-0004-0000-0000-000000000000}"/>
    <hyperlink ref="A97" location="'SO01.2 - Chladenie kancel...'!C2" display="/" xr:uid="{00000000-0004-0000-0000-000001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M195"/>
  <sheetViews>
    <sheetView showGridLines="0" topLeftCell="A192" workbookViewId="0">
      <selection activeCell="V199" sqref="V199"/>
    </sheetView>
  </sheetViews>
  <sheetFormatPr defaultColWidth="8.6640625" defaultRowHeight="11.25" x14ac:dyDescent="0.2"/>
  <cols>
    <col min="1" max="1" width="8.1640625" style="1" customWidth="1"/>
    <col min="2" max="2" width="1.6640625" style="1" customWidth="1"/>
    <col min="3" max="4" width="4.1640625" style="1" customWidth="1"/>
    <col min="5" max="5" width="17.1640625" style="1" customWidth="1"/>
    <col min="6" max="6" width="52.6640625" style="1" customWidth="1"/>
    <col min="7" max="7" width="7" style="1" customWidth="1"/>
    <col min="8" max="8" width="11.5" style="1" customWidth="1"/>
    <col min="9" max="10" width="20.1640625" style="1" customWidth="1"/>
    <col min="11" max="11" width="20.1640625" style="1" hidden="1" customWidth="1"/>
    <col min="12" max="12" width="9.1640625" style="1" customWidth="1"/>
    <col min="13" max="13" width="10.6640625" style="1" hidden="1" customWidth="1"/>
    <col min="14" max="14" width="9.1640625" style="1" hidden="1"/>
    <col min="15" max="20" width="14.1640625" style="1" hidden="1" customWidth="1"/>
    <col min="21" max="21" width="16.1640625" style="1" hidden="1" customWidth="1"/>
    <col min="22" max="22" width="12.1640625" style="1" customWidth="1"/>
    <col min="23" max="23" width="16.1640625" style="1" customWidth="1"/>
    <col min="24" max="24" width="12.1640625" style="1" customWidth="1"/>
    <col min="25" max="25" width="15" style="1" customWidth="1"/>
    <col min="26" max="26" width="11" style="1" customWidth="1"/>
    <col min="27" max="27" width="15" style="1" customWidth="1"/>
    <col min="28" max="28" width="16.1640625" style="1" customWidth="1"/>
    <col min="29" max="29" width="11" style="1" customWidth="1"/>
    <col min="30" max="30" width="15" style="1" customWidth="1"/>
    <col min="31" max="31" width="16.1640625" style="1" customWidth="1"/>
    <col min="44" max="65" width="9.1640625" style="1" hidden="1"/>
  </cols>
  <sheetData>
    <row r="1" spans="1:46" x14ac:dyDescent="0.2">
      <c r="A1" s="92"/>
    </row>
    <row r="2" spans="1:46" s="1" customFormat="1" ht="36.950000000000003" customHeight="1" x14ac:dyDescent="0.2">
      <c r="L2" s="170" t="s">
        <v>5</v>
      </c>
      <c r="M2" s="171"/>
      <c r="N2" s="171"/>
      <c r="O2" s="171"/>
      <c r="P2" s="171"/>
      <c r="Q2" s="171"/>
      <c r="R2" s="171"/>
      <c r="S2" s="171"/>
      <c r="T2" s="171"/>
      <c r="U2" s="171"/>
      <c r="V2" s="171"/>
      <c r="AT2" s="14" t="s">
        <v>82</v>
      </c>
    </row>
    <row r="3" spans="1:46" s="1" customFormat="1" ht="6.95" customHeight="1" x14ac:dyDescent="0.2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68</v>
      </c>
    </row>
    <row r="4" spans="1:46" s="1" customFormat="1" ht="24.95" customHeight="1" x14ac:dyDescent="0.2">
      <c r="B4" s="17"/>
      <c r="D4" s="18" t="s">
        <v>86</v>
      </c>
      <c r="L4" s="17"/>
      <c r="M4" s="93" t="s">
        <v>9</v>
      </c>
      <c r="AT4" s="14" t="s">
        <v>3</v>
      </c>
    </row>
    <row r="5" spans="1:46" s="1" customFormat="1" ht="6.95" customHeight="1" x14ac:dyDescent="0.2">
      <c r="B5" s="17"/>
      <c r="L5" s="17"/>
    </row>
    <row r="6" spans="1:46" s="1" customFormat="1" ht="12" customHeight="1" x14ac:dyDescent="0.2">
      <c r="B6" s="17"/>
      <c r="D6" s="23" t="s">
        <v>12</v>
      </c>
      <c r="L6" s="17"/>
    </row>
    <row r="7" spans="1:46" s="1" customFormat="1" ht="16.5" customHeight="1" x14ac:dyDescent="0.2">
      <c r="B7" s="17"/>
      <c r="E7" s="208" t="str">
        <f>'Rekapitulácia stavby'!K6</f>
        <v>BROTHER INDUSTRIES (SLOVAKIA)</v>
      </c>
      <c r="F7" s="210"/>
      <c r="G7" s="210"/>
      <c r="H7" s="210"/>
      <c r="L7" s="17"/>
    </row>
    <row r="8" spans="1:46" s="1" customFormat="1" ht="12" customHeight="1" x14ac:dyDescent="0.2">
      <c r="B8" s="17"/>
      <c r="D8" s="23" t="s">
        <v>87</v>
      </c>
      <c r="L8" s="17"/>
    </row>
    <row r="9" spans="1:46" s="2" customFormat="1" ht="16.5" customHeight="1" x14ac:dyDescent="0.2">
      <c r="A9" s="26"/>
      <c r="B9" s="27"/>
      <c r="C9" s="26"/>
      <c r="D9" s="26"/>
      <c r="E9" s="208" t="s">
        <v>88</v>
      </c>
      <c r="F9" s="209"/>
      <c r="G9" s="209"/>
      <c r="H9" s="209"/>
      <c r="I9" s="26"/>
      <c r="J9" s="26"/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ht="12" customHeight="1" x14ac:dyDescent="0.2">
      <c r="A10" s="26"/>
      <c r="B10" s="27"/>
      <c r="C10" s="26"/>
      <c r="D10" s="23" t="s">
        <v>89</v>
      </c>
      <c r="E10" s="26"/>
      <c r="F10" s="26"/>
      <c r="G10" s="26"/>
      <c r="H10" s="26"/>
      <c r="I10" s="26"/>
      <c r="J10" s="26"/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6.5" customHeight="1" x14ac:dyDescent="0.2">
      <c r="A11" s="26"/>
      <c r="B11" s="27"/>
      <c r="C11" s="26"/>
      <c r="D11" s="26"/>
      <c r="E11" s="175" t="s">
        <v>90</v>
      </c>
      <c r="F11" s="209"/>
      <c r="G11" s="209"/>
      <c r="H11" s="209"/>
      <c r="I11" s="26"/>
      <c r="J11" s="26"/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x14ac:dyDescent="0.2">
      <c r="A12" s="26"/>
      <c r="B12" s="27"/>
      <c r="C12" s="26"/>
      <c r="D12" s="26"/>
      <c r="E12" s="26"/>
      <c r="F12" s="26"/>
      <c r="G12" s="26"/>
      <c r="H12" s="26"/>
      <c r="I12" s="26"/>
      <c r="J12" s="26"/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2" customHeight="1" x14ac:dyDescent="0.2">
      <c r="A13" s="26"/>
      <c r="B13" s="27"/>
      <c r="C13" s="26"/>
      <c r="D13" s="23" t="s">
        <v>14</v>
      </c>
      <c r="E13" s="26"/>
      <c r="F13" s="21" t="s">
        <v>1</v>
      </c>
      <c r="G13" s="26"/>
      <c r="H13" s="26"/>
      <c r="I13" s="23" t="s">
        <v>15</v>
      </c>
      <c r="J13" s="21" t="s">
        <v>1</v>
      </c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 x14ac:dyDescent="0.2">
      <c r="A14" s="26"/>
      <c r="B14" s="27"/>
      <c r="C14" s="26"/>
      <c r="D14" s="23" t="s">
        <v>16</v>
      </c>
      <c r="E14" s="26"/>
      <c r="F14" s="21" t="s">
        <v>17</v>
      </c>
      <c r="G14" s="26"/>
      <c r="H14" s="26"/>
      <c r="I14" s="23" t="s">
        <v>18</v>
      </c>
      <c r="J14" s="49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1.1" customHeight="1" x14ac:dyDescent="0.2">
      <c r="A15" s="26"/>
      <c r="B15" s="27"/>
      <c r="C15" s="26"/>
      <c r="D15" s="26"/>
      <c r="E15" s="26"/>
      <c r="F15" s="26"/>
      <c r="G15" s="26"/>
      <c r="H15" s="26"/>
      <c r="I15" s="26"/>
      <c r="J15" s="26"/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12" customHeight="1" x14ac:dyDescent="0.2">
      <c r="A16" s="26"/>
      <c r="B16" s="27"/>
      <c r="C16" s="26"/>
      <c r="D16" s="23" t="s">
        <v>19</v>
      </c>
      <c r="E16" s="26"/>
      <c r="F16" s="26"/>
      <c r="G16" s="26"/>
      <c r="H16" s="26"/>
      <c r="I16" s="23" t="s">
        <v>20</v>
      </c>
      <c r="J16" s="21" t="s">
        <v>1</v>
      </c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8" customHeight="1" x14ac:dyDescent="0.2">
      <c r="A17" s="26"/>
      <c r="B17" s="27"/>
      <c r="C17" s="26"/>
      <c r="D17" s="26"/>
      <c r="E17" s="21" t="s">
        <v>13</v>
      </c>
      <c r="F17" s="26"/>
      <c r="G17" s="26"/>
      <c r="H17" s="26"/>
      <c r="I17" s="23" t="s">
        <v>21</v>
      </c>
      <c r="J17" s="21" t="s">
        <v>1</v>
      </c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6.95" customHeight="1" x14ac:dyDescent="0.2">
      <c r="A18" s="26"/>
      <c r="B18" s="27"/>
      <c r="C18" s="26"/>
      <c r="D18" s="26"/>
      <c r="E18" s="26"/>
      <c r="F18" s="26"/>
      <c r="G18" s="26"/>
      <c r="H18" s="26"/>
      <c r="I18" s="26"/>
      <c r="J18" s="26"/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12" customHeight="1" x14ac:dyDescent="0.2">
      <c r="A19" s="26"/>
      <c r="B19" s="27"/>
      <c r="C19" s="26"/>
      <c r="D19" s="23" t="s">
        <v>22</v>
      </c>
      <c r="E19" s="26"/>
      <c r="F19" s="26"/>
      <c r="G19" s="26"/>
      <c r="H19" s="26"/>
      <c r="I19" s="23" t="s">
        <v>20</v>
      </c>
      <c r="J19" s="21" t="str">
        <f>'Rekapitulácia stavby'!AN13</f>
        <v/>
      </c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8" customHeight="1" x14ac:dyDescent="0.2">
      <c r="A20" s="26"/>
      <c r="B20" s="27"/>
      <c r="C20" s="26"/>
      <c r="D20" s="26"/>
      <c r="E20" s="202" t="str">
        <f>'Rekapitulácia stavby'!E14</f>
        <v xml:space="preserve"> </v>
      </c>
      <c r="F20" s="202"/>
      <c r="G20" s="202"/>
      <c r="H20" s="202"/>
      <c r="I20" s="23" t="s">
        <v>21</v>
      </c>
      <c r="J20" s="21" t="str">
        <f>'Rekapitulácia stavby'!AN14</f>
        <v/>
      </c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6.95" customHeight="1" x14ac:dyDescent="0.2">
      <c r="A21" s="26"/>
      <c r="B21" s="27"/>
      <c r="C21" s="26"/>
      <c r="D21" s="26"/>
      <c r="E21" s="26"/>
      <c r="F21" s="26"/>
      <c r="G21" s="26"/>
      <c r="H21" s="26"/>
      <c r="I21" s="26"/>
      <c r="J21" s="26"/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12" customHeight="1" x14ac:dyDescent="0.2">
      <c r="A22" s="26"/>
      <c r="B22" s="27"/>
      <c r="C22" s="26"/>
      <c r="D22" s="23" t="s">
        <v>23</v>
      </c>
      <c r="E22" s="26"/>
      <c r="F22" s="26"/>
      <c r="G22" s="26"/>
      <c r="H22" s="26"/>
      <c r="I22" s="23" t="s">
        <v>20</v>
      </c>
      <c r="J22" s="21" t="str">
        <f>IF('Rekapitulácia stavby'!AN16="","",'Rekapitulácia stavby'!AN16)</f>
        <v/>
      </c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8" customHeight="1" x14ac:dyDescent="0.2">
      <c r="A23" s="26"/>
      <c r="B23" s="27"/>
      <c r="C23" s="26"/>
      <c r="D23" s="26"/>
      <c r="E23" s="21" t="str">
        <f>IF('Rekapitulácia stavby'!E17="","",'Rekapitulácia stavby'!E17)</f>
        <v xml:space="preserve"> </v>
      </c>
      <c r="F23" s="26"/>
      <c r="G23" s="26"/>
      <c r="H23" s="26"/>
      <c r="I23" s="23" t="s">
        <v>21</v>
      </c>
      <c r="J23" s="21" t="str">
        <f>IF('Rekapitulácia stavby'!AN17="","",'Rekapitulácia stavby'!AN17)</f>
        <v/>
      </c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6.95" customHeight="1" x14ac:dyDescent="0.2">
      <c r="A24" s="26"/>
      <c r="B24" s="27"/>
      <c r="C24" s="26"/>
      <c r="D24" s="26"/>
      <c r="E24" s="26"/>
      <c r="F24" s="26"/>
      <c r="G24" s="26"/>
      <c r="H24" s="26"/>
      <c r="I24" s="26"/>
      <c r="J24" s="26"/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12" customHeight="1" x14ac:dyDescent="0.2">
      <c r="A25" s="26"/>
      <c r="B25" s="27"/>
      <c r="C25" s="26"/>
      <c r="D25" s="23" t="s">
        <v>26</v>
      </c>
      <c r="E25" s="26"/>
      <c r="F25" s="26"/>
      <c r="G25" s="26"/>
      <c r="H25" s="26"/>
      <c r="I25" s="23" t="s">
        <v>20</v>
      </c>
      <c r="J25" s="21" t="str">
        <f>IF('Rekapitulácia stavby'!AN19="","",'Rekapitulácia stavby'!AN19)</f>
        <v/>
      </c>
      <c r="K25" s="26"/>
      <c r="L25" s="3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8" customHeight="1" x14ac:dyDescent="0.2">
      <c r="A26" s="26"/>
      <c r="B26" s="27"/>
      <c r="C26" s="26"/>
      <c r="D26" s="26"/>
      <c r="E26" s="21" t="str">
        <f>IF('Rekapitulácia stavby'!E20="","",'Rekapitulácia stavby'!E20)</f>
        <v xml:space="preserve"> </v>
      </c>
      <c r="F26" s="26"/>
      <c r="G26" s="26"/>
      <c r="H26" s="26"/>
      <c r="I26" s="23" t="s">
        <v>21</v>
      </c>
      <c r="J26" s="21" t="str">
        <f>IF('Rekapitulácia stavby'!AN20="","",'Rekapitulácia stavby'!AN20)</f>
        <v/>
      </c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2" customFormat="1" ht="6.95" customHeight="1" x14ac:dyDescent="0.2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3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s="2" customFormat="1" ht="12" customHeight="1" x14ac:dyDescent="0.2">
      <c r="A28" s="26"/>
      <c r="B28" s="27"/>
      <c r="C28" s="26"/>
      <c r="D28" s="23" t="s">
        <v>27</v>
      </c>
      <c r="E28" s="26"/>
      <c r="F28" s="26"/>
      <c r="G28" s="26"/>
      <c r="H28" s="26"/>
      <c r="I28" s="26"/>
      <c r="J28" s="26"/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8" customFormat="1" ht="16.5" customHeight="1" x14ac:dyDescent="0.2">
      <c r="A29" s="94"/>
      <c r="B29" s="95"/>
      <c r="C29" s="94"/>
      <c r="D29" s="94"/>
      <c r="E29" s="204" t="s">
        <v>1</v>
      </c>
      <c r="F29" s="204"/>
      <c r="G29" s="204"/>
      <c r="H29" s="204"/>
      <c r="I29" s="94"/>
      <c r="J29" s="94"/>
      <c r="K29" s="94"/>
      <c r="L29" s="96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</row>
    <row r="30" spans="1:31" s="2" customFormat="1" ht="12" customHeight="1" x14ac:dyDescent="0.2">
      <c r="A30" s="26"/>
      <c r="B30" s="27"/>
      <c r="C30" s="26"/>
      <c r="D30" s="23" t="s">
        <v>91</v>
      </c>
      <c r="E30" s="26"/>
      <c r="F30" s="26"/>
      <c r="G30" s="26"/>
      <c r="H30" s="26"/>
      <c r="I30" s="26"/>
      <c r="J30" s="26"/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23.25" customHeight="1" x14ac:dyDescent="0.2">
      <c r="A31" s="26"/>
      <c r="B31" s="27"/>
      <c r="C31" s="26"/>
      <c r="D31" s="26"/>
      <c r="E31" s="204" t="s">
        <v>92</v>
      </c>
      <c r="F31" s="202"/>
      <c r="G31" s="202"/>
      <c r="H31" s="202"/>
      <c r="I31" s="202"/>
      <c r="J31" s="202"/>
      <c r="K31" s="26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6.95" customHeight="1" x14ac:dyDescent="0.2">
      <c r="A32" s="26"/>
      <c r="B32" s="27"/>
      <c r="C32" s="26"/>
      <c r="D32" s="26"/>
      <c r="E32" s="26"/>
      <c r="F32" s="26"/>
      <c r="G32" s="26"/>
      <c r="H32" s="26"/>
      <c r="I32" s="26"/>
      <c r="J32" s="26"/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6.95" customHeight="1" x14ac:dyDescent="0.2">
      <c r="A33" s="26"/>
      <c r="B33" s="27"/>
      <c r="C33" s="26"/>
      <c r="D33" s="60"/>
      <c r="E33" s="60"/>
      <c r="F33" s="60"/>
      <c r="G33" s="60"/>
      <c r="H33" s="60"/>
      <c r="I33" s="60"/>
      <c r="J33" s="60"/>
      <c r="K33" s="60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25.35" customHeight="1" x14ac:dyDescent="0.2">
      <c r="A34" s="26"/>
      <c r="B34" s="27"/>
      <c r="C34" s="26"/>
      <c r="D34" s="97" t="s">
        <v>28</v>
      </c>
      <c r="E34" s="26"/>
      <c r="F34" s="26"/>
      <c r="G34" s="26"/>
      <c r="H34" s="26"/>
      <c r="I34" s="26"/>
      <c r="J34" s="65">
        <f>ROUND(J130, 2)</f>
        <v>0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6.95" customHeight="1" x14ac:dyDescent="0.2">
      <c r="A35" s="26"/>
      <c r="B35" s="27"/>
      <c r="C35" s="26"/>
      <c r="D35" s="60"/>
      <c r="E35" s="60"/>
      <c r="F35" s="60"/>
      <c r="G35" s="60"/>
      <c r="H35" s="60"/>
      <c r="I35" s="60"/>
      <c r="J35" s="60"/>
      <c r="K35" s="60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5" customHeight="1" x14ac:dyDescent="0.2">
      <c r="A36" s="26"/>
      <c r="B36" s="27"/>
      <c r="C36" s="26"/>
      <c r="D36" s="26"/>
      <c r="E36" s="26"/>
      <c r="F36" s="30" t="s">
        <v>30</v>
      </c>
      <c r="G36" s="26"/>
      <c r="H36" s="26"/>
      <c r="I36" s="30" t="s">
        <v>29</v>
      </c>
      <c r="J36" s="30" t="s">
        <v>31</v>
      </c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5" customHeight="1" x14ac:dyDescent="0.2">
      <c r="A37" s="26"/>
      <c r="B37" s="27"/>
      <c r="C37" s="26"/>
      <c r="D37" s="98" t="s">
        <v>32</v>
      </c>
      <c r="E37" s="23" t="s">
        <v>33</v>
      </c>
      <c r="F37" s="99">
        <f>ROUND((SUM(BE130:BE194)),  2)</f>
        <v>0</v>
      </c>
      <c r="G37" s="26"/>
      <c r="H37" s="26"/>
      <c r="I37" s="100">
        <v>0.2</v>
      </c>
      <c r="J37" s="99">
        <f>ROUND(((SUM(BE130:BE194))*I37),  2)</f>
        <v>0</v>
      </c>
      <c r="K37" s="2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customHeight="1" x14ac:dyDescent="0.2">
      <c r="A38" s="26"/>
      <c r="B38" s="27"/>
      <c r="C38" s="26"/>
      <c r="D38" s="26"/>
      <c r="E38" s="23" t="s">
        <v>34</v>
      </c>
      <c r="F38" s="99">
        <f>ROUND((SUM(BF130:BF194)),  2)</f>
        <v>0</v>
      </c>
      <c r="G38" s="26"/>
      <c r="H38" s="26"/>
      <c r="I38" s="100">
        <v>0.2</v>
      </c>
      <c r="J38" s="99">
        <f>ROUND(((SUM(BF130:BF194))*I38),  2)</f>
        <v>0</v>
      </c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14.45" hidden="1" customHeight="1" x14ac:dyDescent="0.2">
      <c r="A39" s="26"/>
      <c r="B39" s="27"/>
      <c r="C39" s="26"/>
      <c r="D39" s="26"/>
      <c r="E39" s="23" t="s">
        <v>35</v>
      </c>
      <c r="F39" s="99">
        <f>ROUND((SUM(BG130:BG194)),  2)</f>
        <v>0</v>
      </c>
      <c r="G39" s="26"/>
      <c r="H39" s="26"/>
      <c r="I39" s="100">
        <v>0.2</v>
      </c>
      <c r="J39" s="99">
        <f>0</f>
        <v>0</v>
      </c>
      <c r="K39" s="26"/>
      <c r="L39" s="3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14.45" hidden="1" customHeight="1" x14ac:dyDescent="0.2">
      <c r="A40" s="26"/>
      <c r="B40" s="27"/>
      <c r="C40" s="26"/>
      <c r="D40" s="26"/>
      <c r="E40" s="23" t="s">
        <v>36</v>
      </c>
      <c r="F40" s="99">
        <f>ROUND((SUM(BH130:BH194)),  2)</f>
        <v>0</v>
      </c>
      <c r="G40" s="26"/>
      <c r="H40" s="26"/>
      <c r="I40" s="100">
        <v>0.2</v>
      </c>
      <c r="J40" s="99">
        <f>0</f>
        <v>0</v>
      </c>
      <c r="K40" s="26"/>
      <c r="L40" s="3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2" customFormat="1" ht="14.45" hidden="1" customHeight="1" x14ac:dyDescent="0.2">
      <c r="A41" s="26"/>
      <c r="B41" s="27"/>
      <c r="C41" s="26"/>
      <c r="D41" s="26"/>
      <c r="E41" s="23" t="s">
        <v>37</v>
      </c>
      <c r="F41" s="99">
        <f>ROUND((SUM(BI130:BI194)),  2)</f>
        <v>0</v>
      </c>
      <c r="G41" s="26"/>
      <c r="H41" s="26"/>
      <c r="I41" s="100">
        <v>0</v>
      </c>
      <c r="J41" s="99">
        <f>0</f>
        <v>0</v>
      </c>
      <c r="K41" s="26"/>
      <c r="L41" s="3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</row>
    <row r="42" spans="1:31" s="2" customFormat="1" ht="6.95" customHeight="1" x14ac:dyDescent="0.2">
      <c r="A42" s="26"/>
      <c r="B42" s="27"/>
      <c r="C42" s="26"/>
      <c r="D42" s="26"/>
      <c r="E42" s="26"/>
      <c r="F42" s="26"/>
      <c r="G42" s="26"/>
      <c r="H42" s="26"/>
      <c r="I42" s="26"/>
      <c r="J42" s="26"/>
      <c r="K42" s="26"/>
      <c r="L42" s="3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</row>
    <row r="43" spans="1:31" s="2" customFormat="1" ht="25.35" customHeight="1" x14ac:dyDescent="0.2">
      <c r="A43" s="26"/>
      <c r="B43" s="27"/>
      <c r="C43" s="101"/>
      <c r="D43" s="102" t="s">
        <v>38</v>
      </c>
      <c r="E43" s="54"/>
      <c r="F43" s="54"/>
      <c r="G43" s="103" t="s">
        <v>39</v>
      </c>
      <c r="H43" s="104" t="s">
        <v>40</v>
      </c>
      <c r="I43" s="54"/>
      <c r="J43" s="105">
        <f>SUM(J34:J41)</f>
        <v>0</v>
      </c>
      <c r="K43" s="106"/>
      <c r="L43" s="3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</row>
    <row r="44" spans="1:31" s="2" customFormat="1" ht="14.45" customHeight="1" x14ac:dyDescent="0.2">
      <c r="A44" s="26"/>
      <c r="B44" s="27"/>
      <c r="C44" s="26"/>
      <c r="D44" s="26"/>
      <c r="E44" s="26"/>
      <c r="F44" s="26"/>
      <c r="G44" s="26"/>
      <c r="H44" s="26"/>
      <c r="I44" s="26"/>
      <c r="J44" s="26"/>
      <c r="K44" s="26"/>
      <c r="L44" s="3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</row>
    <row r="45" spans="1:31" s="1" customFormat="1" ht="14.45" customHeight="1" x14ac:dyDescent="0.2">
      <c r="B45" s="17"/>
      <c r="L45" s="17"/>
    </row>
    <row r="46" spans="1:31" s="1" customFormat="1" ht="14.45" customHeight="1" x14ac:dyDescent="0.2">
      <c r="B46" s="17"/>
      <c r="L46" s="17"/>
    </row>
    <row r="47" spans="1:31" s="1" customFormat="1" ht="14.45" customHeight="1" x14ac:dyDescent="0.2">
      <c r="B47" s="17"/>
      <c r="L47" s="17"/>
    </row>
    <row r="48" spans="1:31" s="1" customFormat="1" ht="14.45" customHeight="1" x14ac:dyDescent="0.2">
      <c r="B48" s="17"/>
      <c r="L48" s="17"/>
    </row>
    <row r="49" spans="1:31" s="1" customFormat="1" ht="14.45" customHeight="1" x14ac:dyDescent="0.2">
      <c r="B49" s="17"/>
      <c r="L49" s="17"/>
    </row>
    <row r="50" spans="1:31" s="2" customFormat="1" ht="14.45" customHeight="1" x14ac:dyDescent="0.2">
      <c r="B50" s="36"/>
      <c r="D50" s="37" t="s">
        <v>41</v>
      </c>
      <c r="E50" s="38"/>
      <c r="F50" s="38"/>
      <c r="G50" s="37" t="s">
        <v>42</v>
      </c>
      <c r="H50" s="38"/>
      <c r="I50" s="38"/>
      <c r="J50" s="38"/>
      <c r="K50" s="38"/>
      <c r="L50" s="36"/>
    </row>
    <row r="51" spans="1:31" x14ac:dyDescent="0.2">
      <c r="B51" s="17"/>
      <c r="L51" s="17"/>
    </row>
    <row r="52" spans="1:31" x14ac:dyDescent="0.2">
      <c r="B52" s="17"/>
      <c r="L52" s="17"/>
    </row>
    <row r="53" spans="1:31" x14ac:dyDescent="0.2">
      <c r="B53" s="17"/>
      <c r="L53" s="17"/>
    </row>
    <row r="54" spans="1:31" x14ac:dyDescent="0.2">
      <c r="B54" s="17"/>
      <c r="L54" s="17"/>
    </row>
    <row r="55" spans="1:31" x14ac:dyDescent="0.2">
      <c r="B55" s="17"/>
      <c r="L55" s="17"/>
    </row>
    <row r="56" spans="1:31" x14ac:dyDescent="0.2">
      <c r="B56" s="17"/>
      <c r="L56" s="17"/>
    </row>
    <row r="57" spans="1:31" x14ac:dyDescent="0.2">
      <c r="B57" s="17"/>
      <c r="L57" s="17"/>
    </row>
    <row r="58" spans="1:31" x14ac:dyDescent="0.2">
      <c r="B58" s="17"/>
      <c r="L58" s="17"/>
    </row>
    <row r="59" spans="1:31" x14ac:dyDescent="0.2">
      <c r="B59" s="17"/>
      <c r="L59" s="17"/>
    </row>
    <row r="60" spans="1:31" x14ac:dyDescent="0.2">
      <c r="B60" s="17"/>
      <c r="L60" s="17"/>
    </row>
    <row r="61" spans="1:31" s="2" customFormat="1" ht="12.75" x14ac:dyDescent="0.2">
      <c r="A61" s="26"/>
      <c r="B61" s="27"/>
      <c r="C61" s="26"/>
      <c r="D61" s="39" t="s">
        <v>43</v>
      </c>
      <c r="E61" s="29"/>
      <c r="F61" s="107" t="s">
        <v>44</v>
      </c>
      <c r="G61" s="39" t="s">
        <v>43</v>
      </c>
      <c r="H61" s="29"/>
      <c r="I61" s="29"/>
      <c r="J61" s="108" t="s">
        <v>44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 x14ac:dyDescent="0.2">
      <c r="B62" s="17"/>
      <c r="L62" s="17"/>
    </row>
    <row r="63" spans="1:31" x14ac:dyDescent="0.2">
      <c r="B63" s="17"/>
      <c r="L63" s="17"/>
    </row>
    <row r="64" spans="1:31" x14ac:dyDescent="0.2">
      <c r="B64" s="17"/>
      <c r="L64" s="17"/>
    </row>
    <row r="65" spans="1:31" s="2" customFormat="1" ht="12.75" x14ac:dyDescent="0.2">
      <c r="A65" s="26"/>
      <c r="B65" s="27"/>
      <c r="C65" s="26"/>
      <c r="D65" s="37" t="s">
        <v>45</v>
      </c>
      <c r="E65" s="40"/>
      <c r="F65" s="40"/>
      <c r="G65" s="37" t="s">
        <v>46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 x14ac:dyDescent="0.2">
      <c r="B66" s="17"/>
      <c r="L66" s="17"/>
    </row>
    <row r="67" spans="1:31" x14ac:dyDescent="0.2">
      <c r="B67" s="17"/>
      <c r="L67" s="17"/>
    </row>
    <row r="68" spans="1:31" x14ac:dyDescent="0.2">
      <c r="B68" s="17"/>
      <c r="L68" s="17"/>
    </row>
    <row r="69" spans="1:31" x14ac:dyDescent="0.2">
      <c r="B69" s="17"/>
      <c r="L69" s="17"/>
    </row>
    <row r="70" spans="1:31" x14ac:dyDescent="0.2">
      <c r="B70" s="17"/>
      <c r="L70" s="17"/>
    </row>
    <row r="71" spans="1:31" x14ac:dyDescent="0.2">
      <c r="B71" s="17"/>
      <c r="L71" s="17"/>
    </row>
    <row r="72" spans="1:31" x14ac:dyDescent="0.2">
      <c r="B72" s="17"/>
      <c r="L72" s="17"/>
    </row>
    <row r="73" spans="1:31" x14ac:dyDescent="0.2">
      <c r="B73" s="17"/>
      <c r="L73" s="17"/>
    </row>
    <row r="74" spans="1:31" x14ac:dyDescent="0.2">
      <c r="B74" s="17"/>
      <c r="L74" s="17"/>
    </row>
    <row r="75" spans="1:31" x14ac:dyDescent="0.2">
      <c r="B75" s="17"/>
      <c r="L75" s="17"/>
    </row>
    <row r="76" spans="1:31" s="2" customFormat="1" ht="12.75" x14ac:dyDescent="0.2">
      <c r="A76" s="26"/>
      <c r="B76" s="27"/>
      <c r="C76" s="26"/>
      <c r="D76" s="39" t="s">
        <v>43</v>
      </c>
      <c r="E76" s="29"/>
      <c r="F76" s="107" t="s">
        <v>44</v>
      </c>
      <c r="G76" s="39" t="s">
        <v>43</v>
      </c>
      <c r="H76" s="29"/>
      <c r="I76" s="29"/>
      <c r="J76" s="108" t="s">
        <v>44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 x14ac:dyDescent="0.2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31" s="2" customFormat="1" ht="6.95" customHeight="1" x14ac:dyDescent="0.2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31" s="2" customFormat="1" ht="24.95" customHeight="1" x14ac:dyDescent="0.2">
      <c r="A82" s="26"/>
      <c r="B82" s="27"/>
      <c r="C82" s="18" t="s">
        <v>93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31" s="2" customFormat="1" ht="6.95" customHeight="1" x14ac:dyDescent="0.2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31" s="2" customFormat="1" ht="12" customHeight="1" x14ac:dyDescent="0.2">
      <c r="A84" s="26"/>
      <c r="B84" s="27"/>
      <c r="C84" s="23" t="s">
        <v>12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31" s="2" customFormat="1" ht="16.5" customHeight="1" x14ac:dyDescent="0.2">
      <c r="A85" s="26"/>
      <c r="B85" s="27"/>
      <c r="C85" s="26"/>
      <c r="D85" s="26"/>
      <c r="E85" s="208" t="str">
        <f>E7</f>
        <v>BROTHER INDUSTRIES (SLOVAKIA)</v>
      </c>
      <c r="F85" s="210"/>
      <c r="G85" s="210"/>
      <c r="H85" s="210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31" s="1" customFormat="1" ht="12" customHeight="1" x14ac:dyDescent="0.2">
      <c r="B86" s="17"/>
      <c r="C86" s="23" t="s">
        <v>87</v>
      </c>
      <c r="L86" s="17"/>
    </row>
    <row r="87" spans="1:31" s="2" customFormat="1" ht="16.5" customHeight="1" x14ac:dyDescent="0.2">
      <c r="A87" s="26"/>
      <c r="B87" s="27"/>
      <c r="C87" s="26"/>
      <c r="D87" s="26"/>
      <c r="E87" s="208" t="s">
        <v>88</v>
      </c>
      <c r="F87" s="209"/>
      <c r="G87" s="209"/>
      <c r="H87" s="209"/>
      <c r="I87" s="26"/>
      <c r="J87" s="26"/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31" s="2" customFormat="1" ht="12" customHeight="1" x14ac:dyDescent="0.2">
      <c r="A88" s="26"/>
      <c r="B88" s="27"/>
      <c r="C88" s="23" t="s">
        <v>89</v>
      </c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31" s="2" customFormat="1" ht="16.5" customHeight="1" x14ac:dyDescent="0.2">
      <c r="A89" s="26"/>
      <c r="B89" s="27"/>
      <c r="C89" s="26"/>
      <c r="D89" s="26"/>
      <c r="E89" s="175" t="str">
        <f>E11</f>
        <v>SO01.1 - Chladenie/vykurovanie prevádzky Krupina</v>
      </c>
      <c r="F89" s="209"/>
      <c r="G89" s="209"/>
      <c r="H89" s="209"/>
      <c r="I89" s="26"/>
      <c r="J89" s="26"/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31" s="2" customFormat="1" ht="6.95" customHeight="1" x14ac:dyDescent="0.2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31" s="2" customFormat="1" ht="12" customHeight="1" x14ac:dyDescent="0.2">
      <c r="A91" s="26"/>
      <c r="B91" s="27"/>
      <c r="C91" s="23" t="s">
        <v>16</v>
      </c>
      <c r="D91" s="26"/>
      <c r="E91" s="26"/>
      <c r="F91" s="21" t="str">
        <f>F14</f>
        <v xml:space="preserve"> </v>
      </c>
      <c r="G91" s="26"/>
      <c r="H91" s="26"/>
      <c r="I91" s="23" t="s">
        <v>18</v>
      </c>
      <c r="J91" s="49" t="str">
        <f>IF(J14="","",J14)</f>
        <v/>
      </c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31" s="2" customFormat="1" ht="6.95" customHeight="1" x14ac:dyDescent="0.2">
      <c r="A92" s="26"/>
      <c r="B92" s="27"/>
      <c r="C92" s="26"/>
      <c r="D92" s="26"/>
      <c r="E92" s="26"/>
      <c r="F92" s="26"/>
      <c r="G92" s="26"/>
      <c r="H92" s="26"/>
      <c r="I92" s="26"/>
      <c r="J92" s="26"/>
      <c r="K92" s="26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31" s="2" customFormat="1" ht="15.2" customHeight="1" x14ac:dyDescent="0.2">
      <c r="A93" s="26"/>
      <c r="B93" s="27"/>
      <c r="C93" s="23" t="s">
        <v>19</v>
      </c>
      <c r="D93" s="26"/>
      <c r="E93" s="26"/>
      <c r="F93" s="21" t="str">
        <f>E17</f>
        <v>BROTHER INDUSTRIES (SLOVAKIA)</v>
      </c>
      <c r="G93" s="26"/>
      <c r="H93" s="26"/>
      <c r="I93" s="23" t="s">
        <v>23</v>
      </c>
      <c r="J93" s="24" t="str">
        <f>E23</f>
        <v xml:space="preserve"> </v>
      </c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31" s="2" customFormat="1" ht="15.2" customHeight="1" x14ac:dyDescent="0.2">
      <c r="A94" s="26"/>
      <c r="B94" s="27"/>
      <c r="C94" s="23" t="s">
        <v>22</v>
      </c>
      <c r="D94" s="26"/>
      <c r="E94" s="26"/>
      <c r="F94" s="21" t="str">
        <f>IF(E20="","",E20)</f>
        <v xml:space="preserve"> </v>
      </c>
      <c r="G94" s="26"/>
      <c r="H94" s="26"/>
      <c r="I94" s="23" t="s">
        <v>26</v>
      </c>
      <c r="J94" s="24" t="str">
        <f>E26</f>
        <v xml:space="preserve"> </v>
      </c>
      <c r="K94" s="2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31" s="2" customFormat="1" ht="10.35" customHeight="1" x14ac:dyDescent="0.2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31" s="2" customFormat="1" ht="29.25" customHeight="1" x14ac:dyDescent="0.2">
      <c r="A96" s="26"/>
      <c r="B96" s="27"/>
      <c r="C96" s="109" t="s">
        <v>94</v>
      </c>
      <c r="D96" s="101"/>
      <c r="E96" s="101"/>
      <c r="F96" s="101"/>
      <c r="G96" s="101"/>
      <c r="H96" s="101"/>
      <c r="I96" s="101"/>
      <c r="J96" s="110" t="s">
        <v>95</v>
      </c>
      <c r="K96" s="101"/>
      <c r="L96" s="3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</row>
    <row r="97" spans="1:47" s="2" customFormat="1" ht="10.35" customHeight="1" x14ac:dyDescent="0.2">
      <c r="A97" s="26"/>
      <c r="B97" s="27"/>
      <c r="C97" s="26"/>
      <c r="D97" s="26"/>
      <c r="E97" s="26"/>
      <c r="F97" s="26"/>
      <c r="G97" s="26"/>
      <c r="H97" s="26"/>
      <c r="I97" s="26"/>
      <c r="J97" s="26"/>
      <c r="K97" s="26"/>
      <c r="L97" s="3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</row>
    <row r="98" spans="1:47" s="2" customFormat="1" ht="23.1" customHeight="1" x14ac:dyDescent="0.2">
      <c r="A98" s="26"/>
      <c r="B98" s="27"/>
      <c r="C98" s="111" t="s">
        <v>96</v>
      </c>
      <c r="D98" s="26"/>
      <c r="E98" s="26"/>
      <c r="F98" s="26"/>
      <c r="G98" s="26"/>
      <c r="H98" s="26"/>
      <c r="I98" s="26"/>
      <c r="J98" s="65">
        <f>J130</f>
        <v>0</v>
      </c>
      <c r="K98" s="26"/>
      <c r="L98" s="3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U98" s="14" t="s">
        <v>97</v>
      </c>
    </row>
    <row r="99" spans="1:47" s="9" customFormat="1" ht="24.95" customHeight="1" x14ac:dyDescent="0.2">
      <c r="B99" s="112"/>
      <c r="D99" s="113" t="s">
        <v>98</v>
      </c>
      <c r="E99" s="114"/>
      <c r="F99" s="114"/>
      <c r="G99" s="114"/>
      <c r="H99" s="114"/>
      <c r="I99" s="114"/>
      <c r="J99" s="115">
        <f>J131</f>
        <v>0</v>
      </c>
      <c r="L99" s="112"/>
    </row>
    <row r="100" spans="1:47" s="10" customFormat="1" ht="20.100000000000001" customHeight="1" x14ac:dyDescent="0.2">
      <c r="B100" s="116"/>
      <c r="D100" s="117" t="s">
        <v>99</v>
      </c>
      <c r="E100" s="118"/>
      <c r="F100" s="118"/>
      <c r="G100" s="118"/>
      <c r="H100" s="118"/>
      <c r="I100" s="118"/>
      <c r="J100" s="119">
        <f>J132</f>
        <v>0</v>
      </c>
      <c r="L100" s="116"/>
    </row>
    <row r="101" spans="1:47" s="10" customFormat="1" ht="20.100000000000001" customHeight="1" x14ac:dyDescent="0.2">
      <c r="B101" s="116"/>
      <c r="D101" s="117" t="s">
        <v>100</v>
      </c>
      <c r="E101" s="118"/>
      <c r="F101" s="118"/>
      <c r="G101" s="118"/>
      <c r="H101" s="118"/>
      <c r="I101" s="118"/>
      <c r="J101" s="119">
        <f>J141</f>
        <v>0</v>
      </c>
      <c r="L101" s="116"/>
    </row>
    <row r="102" spans="1:47" s="10" customFormat="1" ht="20.100000000000001" customHeight="1" x14ac:dyDescent="0.2">
      <c r="B102" s="116"/>
      <c r="D102" s="117" t="s">
        <v>101</v>
      </c>
      <c r="E102" s="118"/>
      <c r="F102" s="118"/>
      <c r="G102" s="118"/>
      <c r="H102" s="118"/>
      <c r="I102" s="118"/>
      <c r="J102" s="119">
        <f>J143</f>
        <v>0</v>
      </c>
      <c r="L102" s="116"/>
    </row>
    <row r="103" spans="1:47" s="10" customFormat="1" ht="20.100000000000001" customHeight="1" x14ac:dyDescent="0.2">
      <c r="B103" s="116"/>
      <c r="D103" s="117" t="s">
        <v>102</v>
      </c>
      <c r="E103" s="118"/>
      <c r="F103" s="118"/>
      <c r="G103" s="118"/>
      <c r="H103" s="118"/>
      <c r="I103" s="118"/>
      <c r="J103" s="119">
        <f>J146</f>
        <v>0</v>
      </c>
      <c r="L103" s="116"/>
    </row>
    <row r="104" spans="1:47" s="9" customFormat="1" ht="24.95" customHeight="1" x14ac:dyDescent="0.2">
      <c r="B104" s="112"/>
      <c r="D104" s="113" t="s">
        <v>103</v>
      </c>
      <c r="E104" s="114"/>
      <c r="F104" s="114"/>
      <c r="G104" s="114"/>
      <c r="H104" s="114"/>
      <c r="I104" s="114"/>
      <c r="J104" s="115">
        <f>J159</f>
        <v>0</v>
      </c>
      <c r="L104" s="112"/>
    </row>
    <row r="105" spans="1:47" s="10" customFormat="1" ht="20.100000000000001" customHeight="1" x14ac:dyDescent="0.2">
      <c r="B105" s="116"/>
      <c r="D105" s="117" t="s">
        <v>104</v>
      </c>
      <c r="E105" s="118"/>
      <c r="F105" s="118"/>
      <c r="G105" s="118"/>
      <c r="H105" s="118"/>
      <c r="I105" s="118"/>
      <c r="J105" s="119">
        <f>J160</f>
        <v>0</v>
      </c>
      <c r="L105" s="116"/>
    </row>
    <row r="106" spans="1:47" s="10" customFormat="1" ht="20.100000000000001" customHeight="1" x14ac:dyDescent="0.2">
      <c r="B106" s="116"/>
      <c r="D106" s="117" t="s">
        <v>105</v>
      </c>
      <c r="E106" s="118"/>
      <c r="F106" s="118"/>
      <c r="G106" s="118"/>
      <c r="H106" s="118"/>
      <c r="I106" s="118"/>
      <c r="J106" s="119">
        <f>J168</f>
        <v>0</v>
      </c>
      <c r="L106" s="116"/>
    </row>
    <row r="107" spans="1:47" s="10" customFormat="1" ht="20.100000000000001" customHeight="1" x14ac:dyDescent="0.2">
      <c r="B107" s="116"/>
      <c r="D107" s="117" t="s">
        <v>106</v>
      </c>
      <c r="E107" s="118"/>
      <c r="F107" s="118"/>
      <c r="G107" s="118"/>
      <c r="H107" s="118"/>
      <c r="I107" s="118"/>
      <c r="J107" s="119">
        <f>J178</f>
        <v>0</v>
      </c>
      <c r="L107" s="116"/>
    </row>
    <row r="108" spans="1:47" s="10" customFormat="1" ht="20.100000000000001" customHeight="1" x14ac:dyDescent="0.2">
      <c r="B108" s="116"/>
      <c r="D108" s="117" t="s">
        <v>107</v>
      </c>
      <c r="E108" s="118"/>
      <c r="F108" s="118"/>
      <c r="G108" s="118"/>
      <c r="H108" s="118"/>
      <c r="I108" s="118"/>
      <c r="J108" s="119">
        <f>J191</f>
        <v>0</v>
      </c>
      <c r="L108" s="116"/>
    </row>
    <row r="109" spans="1:47" s="2" customFormat="1" ht="21.75" customHeight="1" x14ac:dyDescent="0.2">
      <c r="A109" s="26"/>
      <c r="B109" s="27"/>
      <c r="C109" s="26"/>
      <c r="D109" s="26"/>
      <c r="E109" s="26"/>
      <c r="F109" s="26"/>
      <c r="G109" s="26"/>
      <c r="H109" s="26"/>
      <c r="I109" s="26"/>
      <c r="J109" s="26"/>
      <c r="K109" s="26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47" s="2" customFormat="1" ht="6.95" customHeight="1" x14ac:dyDescent="0.2">
      <c r="A110" s="26"/>
      <c r="B110" s="41"/>
      <c r="C110" s="42"/>
      <c r="D110" s="42"/>
      <c r="E110" s="42"/>
      <c r="F110" s="42"/>
      <c r="G110" s="42"/>
      <c r="H110" s="42"/>
      <c r="I110" s="42"/>
      <c r="J110" s="42"/>
      <c r="K110" s="42"/>
      <c r="L110" s="3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4" spans="1:31" s="2" customFormat="1" ht="6.95" customHeight="1" x14ac:dyDescent="0.2">
      <c r="A114" s="26"/>
      <c r="B114" s="43"/>
      <c r="C114" s="44"/>
      <c r="D114" s="44"/>
      <c r="E114" s="44"/>
      <c r="F114" s="44"/>
      <c r="G114" s="44"/>
      <c r="H114" s="44"/>
      <c r="I114" s="44"/>
      <c r="J114" s="44"/>
      <c r="K114" s="44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31" s="2" customFormat="1" ht="24.95" customHeight="1" x14ac:dyDescent="0.2">
      <c r="A115" s="26"/>
      <c r="B115" s="27"/>
      <c r="C115" s="18" t="s">
        <v>108</v>
      </c>
      <c r="D115" s="26"/>
      <c r="E115" s="26"/>
      <c r="F115" s="26"/>
      <c r="G115" s="26"/>
      <c r="H115" s="26"/>
      <c r="I115" s="26"/>
      <c r="J115" s="26"/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31" s="2" customFormat="1" ht="6.95" customHeight="1" x14ac:dyDescent="0.2">
      <c r="A116" s="26"/>
      <c r="B116" s="27"/>
      <c r="C116" s="26"/>
      <c r="D116" s="26"/>
      <c r="E116" s="26"/>
      <c r="F116" s="26"/>
      <c r="G116" s="26"/>
      <c r="H116" s="26"/>
      <c r="I116" s="26"/>
      <c r="J116" s="26"/>
      <c r="K116" s="26"/>
      <c r="L116" s="3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31" s="2" customFormat="1" ht="12" customHeight="1" x14ac:dyDescent="0.2">
      <c r="A117" s="26"/>
      <c r="B117" s="27"/>
      <c r="C117" s="23" t="s">
        <v>12</v>
      </c>
      <c r="D117" s="26"/>
      <c r="E117" s="26"/>
      <c r="F117" s="26"/>
      <c r="G117" s="26"/>
      <c r="H117" s="26"/>
      <c r="I117" s="26"/>
      <c r="J117" s="26"/>
      <c r="K117" s="26"/>
      <c r="L117" s="3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</row>
    <row r="118" spans="1:31" s="2" customFormat="1" ht="16.5" customHeight="1" x14ac:dyDescent="0.2">
      <c r="A118" s="26"/>
      <c r="B118" s="27"/>
      <c r="C118" s="26"/>
      <c r="D118" s="26"/>
      <c r="E118" s="208" t="str">
        <f>E7</f>
        <v>BROTHER INDUSTRIES (SLOVAKIA)</v>
      </c>
      <c r="F118" s="210"/>
      <c r="G118" s="210"/>
      <c r="H118" s="210"/>
      <c r="I118" s="26"/>
      <c r="J118" s="26"/>
      <c r="K118" s="26"/>
      <c r="L118" s="3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1:31" s="1" customFormat="1" ht="12" customHeight="1" x14ac:dyDescent="0.2">
      <c r="B119" s="17"/>
      <c r="C119" s="23" t="s">
        <v>87</v>
      </c>
      <c r="L119" s="17"/>
    </row>
    <row r="120" spans="1:31" s="2" customFormat="1" ht="16.5" customHeight="1" x14ac:dyDescent="0.2">
      <c r="A120" s="26"/>
      <c r="B120" s="27"/>
      <c r="C120" s="26"/>
      <c r="D120" s="26"/>
      <c r="E120" s="208" t="s">
        <v>88</v>
      </c>
      <c r="F120" s="209"/>
      <c r="G120" s="209"/>
      <c r="H120" s="209"/>
      <c r="I120" s="26"/>
      <c r="J120" s="26"/>
      <c r="K120" s="26"/>
      <c r="L120" s="3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</row>
    <row r="121" spans="1:31" s="2" customFormat="1" ht="12" customHeight="1" x14ac:dyDescent="0.2">
      <c r="A121" s="26"/>
      <c r="B121" s="27"/>
      <c r="C121" s="23" t="s">
        <v>89</v>
      </c>
      <c r="D121" s="26"/>
      <c r="E121" s="26"/>
      <c r="F121" s="26"/>
      <c r="G121" s="26"/>
      <c r="H121" s="26"/>
      <c r="I121" s="26"/>
      <c r="J121" s="26"/>
      <c r="K121" s="26"/>
      <c r="L121" s="3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</row>
    <row r="122" spans="1:31" s="2" customFormat="1" ht="16.5" customHeight="1" x14ac:dyDescent="0.2">
      <c r="A122" s="26"/>
      <c r="B122" s="27"/>
      <c r="C122" s="26"/>
      <c r="D122" s="26"/>
      <c r="E122" s="175" t="str">
        <f>E11</f>
        <v>SO01.1 - Chladenie/vykurovanie prevádzky Krupina</v>
      </c>
      <c r="F122" s="209"/>
      <c r="G122" s="209"/>
      <c r="H122" s="209"/>
      <c r="I122" s="26"/>
      <c r="J122" s="26"/>
      <c r="K122" s="26"/>
      <c r="L122" s="3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</row>
    <row r="123" spans="1:31" s="2" customFormat="1" ht="6.95" customHeight="1" x14ac:dyDescent="0.2">
      <c r="A123" s="26"/>
      <c r="B123" s="27"/>
      <c r="C123" s="26"/>
      <c r="D123" s="26"/>
      <c r="E123" s="26"/>
      <c r="F123" s="26"/>
      <c r="G123" s="26"/>
      <c r="H123" s="26"/>
      <c r="I123" s="26"/>
      <c r="J123" s="26"/>
      <c r="K123" s="26"/>
      <c r="L123" s="3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</row>
    <row r="124" spans="1:31" s="2" customFormat="1" ht="12" customHeight="1" x14ac:dyDescent="0.2">
      <c r="A124" s="26"/>
      <c r="B124" s="27"/>
      <c r="C124" s="23" t="s">
        <v>16</v>
      </c>
      <c r="D124" s="26"/>
      <c r="E124" s="26"/>
      <c r="F124" s="21" t="str">
        <f>F14</f>
        <v xml:space="preserve"> </v>
      </c>
      <c r="G124" s="26"/>
      <c r="H124" s="26"/>
      <c r="I124" s="23" t="s">
        <v>18</v>
      </c>
      <c r="J124" s="49" t="str">
        <f>IF(J14="","",J14)</f>
        <v/>
      </c>
      <c r="K124" s="26"/>
      <c r="L124" s="3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</row>
    <row r="125" spans="1:31" s="2" customFormat="1" ht="6.95" customHeight="1" x14ac:dyDescent="0.2">
      <c r="A125" s="26"/>
      <c r="B125" s="27"/>
      <c r="C125" s="26"/>
      <c r="D125" s="26"/>
      <c r="E125" s="26"/>
      <c r="F125" s="26"/>
      <c r="G125" s="26"/>
      <c r="H125" s="26"/>
      <c r="I125" s="26"/>
      <c r="J125" s="26"/>
      <c r="K125" s="26"/>
      <c r="L125" s="3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</row>
    <row r="126" spans="1:31" s="2" customFormat="1" ht="15.2" customHeight="1" x14ac:dyDescent="0.2">
      <c r="A126" s="26"/>
      <c r="B126" s="27"/>
      <c r="C126" s="23" t="s">
        <v>19</v>
      </c>
      <c r="D126" s="26"/>
      <c r="E126" s="26"/>
      <c r="F126" s="21" t="str">
        <f>E17</f>
        <v>BROTHER INDUSTRIES (SLOVAKIA)</v>
      </c>
      <c r="G126" s="26"/>
      <c r="H126" s="26"/>
      <c r="I126" s="23" t="s">
        <v>23</v>
      </c>
      <c r="J126" s="24" t="str">
        <f>E23</f>
        <v xml:space="preserve"> </v>
      </c>
      <c r="K126" s="26"/>
      <c r="L126" s="3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</row>
    <row r="127" spans="1:31" s="2" customFormat="1" ht="15.2" customHeight="1" x14ac:dyDescent="0.2">
      <c r="A127" s="26"/>
      <c r="B127" s="27"/>
      <c r="C127" s="23" t="s">
        <v>22</v>
      </c>
      <c r="D127" s="26"/>
      <c r="E127" s="26"/>
      <c r="F127" s="21" t="str">
        <f>IF(E20="","",E20)</f>
        <v xml:space="preserve"> </v>
      </c>
      <c r="G127" s="26"/>
      <c r="H127" s="26"/>
      <c r="I127" s="23" t="s">
        <v>26</v>
      </c>
      <c r="J127" s="24" t="str">
        <f>E26</f>
        <v xml:space="preserve"> </v>
      </c>
      <c r="K127" s="26"/>
      <c r="L127" s="3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</row>
    <row r="128" spans="1:31" s="2" customFormat="1" ht="10.35" customHeight="1" x14ac:dyDescent="0.2">
      <c r="A128" s="26"/>
      <c r="B128" s="27"/>
      <c r="C128" s="26"/>
      <c r="D128" s="26"/>
      <c r="E128" s="26"/>
      <c r="F128" s="26"/>
      <c r="G128" s="26"/>
      <c r="H128" s="26"/>
      <c r="I128" s="26"/>
      <c r="J128" s="26"/>
      <c r="K128" s="26"/>
      <c r="L128" s="3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</row>
    <row r="129" spans="1:65" s="11" customFormat="1" ht="29.25" customHeight="1" x14ac:dyDescent="0.2">
      <c r="A129" s="120"/>
      <c r="B129" s="121"/>
      <c r="C129" s="122" t="s">
        <v>109</v>
      </c>
      <c r="D129" s="123" t="s">
        <v>53</v>
      </c>
      <c r="E129" s="123" t="s">
        <v>49</v>
      </c>
      <c r="F129" s="123" t="s">
        <v>50</v>
      </c>
      <c r="G129" s="123" t="s">
        <v>110</v>
      </c>
      <c r="H129" s="123" t="s">
        <v>111</v>
      </c>
      <c r="I129" s="123" t="s">
        <v>112</v>
      </c>
      <c r="J129" s="124" t="s">
        <v>95</v>
      </c>
      <c r="K129" s="125" t="s">
        <v>113</v>
      </c>
      <c r="L129" s="126"/>
      <c r="M129" s="56" t="s">
        <v>1</v>
      </c>
      <c r="N129" s="57" t="s">
        <v>32</v>
      </c>
      <c r="O129" s="57" t="s">
        <v>114</v>
      </c>
      <c r="P129" s="57" t="s">
        <v>115</v>
      </c>
      <c r="Q129" s="57" t="s">
        <v>116</v>
      </c>
      <c r="R129" s="57" t="s">
        <v>117</v>
      </c>
      <c r="S129" s="57" t="s">
        <v>118</v>
      </c>
      <c r="T129" s="58" t="s">
        <v>119</v>
      </c>
      <c r="U129" s="120"/>
      <c r="V129" s="120"/>
      <c r="W129" s="120"/>
      <c r="X129" s="120"/>
      <c r="Y129" s="120"/>
      <c r="Z129" s="120"/>
      <c r="AA129" s="120"/>
      <c r="AB129" s="120"/>
      <c r="AC129" s="120"/>
      <c r="AD129" s="120"/>
      <c r="AE129" s="120"/>
    </row>
    <row r="130" spans="1:65" s="2" customFormat="1" ht="23.1" customHeight="1" x14ac:dyDescent="0.25">
      <c r="A130" s="26"/>
      <c r="B130" s="27"/>
      <c r="C130" s="63" t="s">
        <v>96</v>
      </c>
      <c r="D130" s="26"/>
      <c r="E130" s="26"/>
      <c r="F130" s="26"/>
      <c r="G130" s="26"/>
      <c r="H130" s="26"/>
      <c r="I130" s="26"/>
      <c r="J130" s="127">
        <f>BK130</f>
        <v>0</v>
      </c>
      <c r="K130" s="26"/>
      <c r="L130" s="27"/>
      <c r="M130" s="59"/>
      <c r="N130" s="50"/>
      <c r="O130" s="60"/>
      <c r="P130" s="128">
        <f>P131+P159</f>
        <v>753.74801000000002</v>
      </c>
      <c r="Q130" s="60"/>
      <c r="R130" s="128">
        <f>R131+R159</f>
        <v>284.80121948480161</v>
      </c>
      <c r="S130" s="60"/>
      <c r="T130" s="129">
        <f>T131+T159</f>
        <v>5.2</v>
      </c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T130" s="14" t="s">
        <v>67</v>
      </c>
      <c r="AU130" s="14" t="s">
        <v>97</v>
      </c>
      <c r="BK130" s="130">
        <f>BK131+BK159</f>
        <v>0</v>
      </c>
    </row>
    <row r="131" spans="1:65" s="12" customFormat="1" ht="26.1" customHeight="1" x14ac:dyDescent="0.2">
      <c r="B131" s="131"/>
      <c r="D131" s="132" t="s">
        <v>67</v>
      </c>
      <c r="E131" s="133" t="s">
        <v>120</v>
      </c>
      <c r="F131" s="133" t="s">
        <v>121</v>
      </c>
      <c r="J131" s="134">
        <f>BK131</f>
        <v>0</v>
      </c>
      <c r="L131" s="131"/>
      <c r="M131" s="135"/>
      <c r="N131" s="136"/>
      <c r="O131" s="136"/>
      <c r="P131" s="137">
        <f>P132+P141+P143+P146</f>
        <v>96.192999999999984</v>
      </c>
      <c r="Q131" s="136"/>
      <c r="R131" s="137">
        <f>R132+R141+R143+R146</f>
        <v>281.82807948480161</v>
      </c>
      <c r="S131" s="136"/>
      <c r="T131" s="138">
        <f>T132+T141+T143+T146</f>
        <v>5.2</v>
      </c>
      <c r="AR131" s="132" t="s">
        <v>75</v>
      </c>
      <c r="AT131" s="139" t="s">
        <v>67</v>
      </c>
      <c r="AU131" s="139" t="s">
        <v>68</v>
      </c>
      <c r="AY131" s="132" t="s">
        <v>122</v>
      </c>
      <c r="BK131" s="140">
        <f>BK132+BK141+BK143+BK146</f>
        <v>0</v>
      </c>
    </row>
    <row r="132" spans="1:65" s="12" customFormat="1" ht="23.1" customHeight="1" x14ac:dyDescent="0.2">
      <c r="B132" s="131"/>
      <c r="D132" s="132" t="s">
        <v>67</v>
      </c>
      <c r="E132" s="141" t="s">
        <v>75</v>
      </c>
      <c r="F132" s="141" t="s">
        <v>123</v>
      </c>
      <c r="J132" s="142">
        <f>BK132</f>
        <v>0</v>
      </c>
      <c r="L132" s="131"/>
      <c r="M132" s="135"/>
      <c r="N132" s="136"/>
      <c r="O132" s="136"/>
      <c r="P132" s="137">
        <f>SUM(P133:P140)</f>
        <v>17.253</v>
      </c>
      <c r="Q132" s="136"/>
      <c r="R132" s="137">
        <f>SUM(R133:R140)</f>
        <v>120.571</v>
      </c>
      <c r="S132" s="136"/>
      <c r="T132" s="138">
        <f>SUM(T133:T140)</f>
        <v>0</v>
      </c>
      <c r="AR132" s="132" t="s">
        <v>75</v>
      </c>
      <c r="AT132" s="139" t="s">
        <v>67</v>
      </c>
      <c r="AU132" s="139" t="s">
        <v>75</v>
      </c>
      <c r="AY132" s="132" t="s">
        <v>122</v>
      </c>
      <c r="BK132" s="140">
        <f>SUM(BK133:BK140)</f>
        <v>0</v>
      </c>
    </row>
    <row r="133" spans="1:65" s="2" customFormat="1" ht="24" x14ac:dyDescent="0.2">
      <c r="A133" s="26"/>
      <c r="B133" s="143"/>
      <c r="C133" s="144" t="s">
        <v>75</v>
      </c>
      <c r="D133" s="144" t="s">
        <v>124</v>
      </c>
      <c r="E133" s="145" t="s">
        <v>125</v>
      </c>
      <c r="F133" s="146" t="s">
        <v>392</v>
      </c>
      <c r="G133" s="147" t="s">
        <v>126</v>
      </c>
      <c r="H133" s="148">
        <v>1.5</v>
      </c>
      <c r="I133" s="148"/>
      <c r="J133" s="148">
        <f t="shared" ref="J133:J140" si="0">ROUND(I133*H133,3)</f>
        <v>0</v>
      </c>
      <c r="K133" s="149"/>
      <c r="L133" s="27"/>
      <c r="M133" s="150" t="s">
        <v>1</v>
      </c>
      <c r="N133" s="151" t="s">
        <v>34</v>
      </c>
      <c r="O133" s="152">
        <v>11.502000000000001</v>
      </c>
      <c r="P133" s="152">
        <f t="shared" ref="P133:P140" si="1">O133*H133</f>
        <v>17.253</v>
      </c>
      <c r="Q133" s="152">
        <v>0</v>
      </c>
      <c r="R133" s="152">
        <f t="shared" ref="R133:R140" si="2">Q133*H133</f>
        <v>0</v>
      </c>
      <c r="S133" s="152">
        <v>0</v>
      </c>
      <c r="T133" s="153">
        <f t="shared" ref="T133:T140" si="3">S133*H133</f>
        <v>0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54" t="s">
        <v>127</v>
      </c>
      <c r="AT133" s="154" t="s">
        <v>124</v>
      </c>
      <c r="AU133" s="154" t="s">
        <v>81</v>
      </c>
      <c r="AY133" s="14" t="s">
        <v>122</v>
      </c>
      <c r="BE133" s="155">
        <f t="shared" ref="BE133:BE140" si="4">IF(N133="základná",J133,0)</f>
        <v>0</v>
      </c>
      <c r="BF133" s="155">
        <f t="shared" ref="BF133:BF140" si="5">IF(N133="znížená",J133,0)</f>
        <v>0</v>
      </c>
      <c r="BG133" s="155">
        <f t="shared" ref="BG133:BG140" si="6">IF(N133="zákl. prenesená",J133,0)</f>
        <v>0</v>
      </c>
      <c r="BH133" s="155">
        <f t="shared" ref="BH133:BH140" si="7">IF(N133="zníž. prenesená",J133,0)</f>
        <v>0</v>
      </c>
      <c r="BI133" s="155">
        <f t="shared" ref="BI133:BI140" si="8">IF(N133="nulová",J133,0)</f>
        <v>0</v>
      </c>
      <c r="BJ133" s="14" t="s">
        <v>81</v>
      </c>
      <c r="BK133" s="156">
        <f t="shared" ref="BK133:BK140" si="9">ROUND(I133*H133,3)</f>
        <v>0</v>
      </c>
      <c r="BL133" s="14" t="s">
        <v>127</v>
      </c>
      <c r="BM133" s="154" t="s">
        <v>128</v>
      </c>
    </row>
    <row r="134" spans="1:65" s="2" customFormat="1" ht="16.5" customHeight="1" x14ac:dyDescent="0.2">
      <c r="A134" s="26"/>
      <c r="B134" s="143"/>
      <c r="C134" s="144" t="s">
        <v>81</v>
      </c>
      <c r="D134" s="144" t="s">
        <v>124</v>
      </c>
      <c r="E134" s="145" t="s">
        <v>129</v>
      </c>
      <c r="F134" s="146" t="s">
        <v>130</v>
      </c>
      <c r="G134" s="147" t="s">
        <v>126</v>
      </c>
      <c r="H134" s="148">
        <v>450.6</v>
      </c>
      <c r="I134" s="148"/>
      <c r="J134" s="148">
        <f t="shared" si="0"/>
        <v>0</v>
      </c>
      <c r="K134" s="149"/>
      <c r="L134" s="27"/>
      <c r="M134" s="150" t="s">
        <v>1</v>
      </c>
      <c r="N134" s="151" t="s">
        <v>34</v>
      </c>
      <c r="O134" s="152">
        <v>0</v>
      </c>
      <c r="P134" s="152">
        <f t="shared" si="1"/>
        <v>0</v>
      </c>
      <c r="Q134" s="152">
        <v>0</v>
      </c>
      <c r="R134" s="152">
        <f t="shared" si="2"/>
        <v>0</v>
      </c>
      <c r="S134" s="152">
        <v>0</v>
      </c>
      <c r="T134" s="153">
        <f t="shared" si="3"/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54" t="s">
        <v>127</v>
      </c>
      <c r="AT134" s="154" t="s">
        <v>124</v>
      </c>
      <c r="AU134" s="154" t="s">
        <v>81</v>
      </c>
      <c r="AY134" s="14" t="s">
        <v>122</v>
      </c>
      <c r="BE134" s="155">
        <f t="shared" si="4"/>
        <v>0</v>
      </c>
      <c r="BF134" s="155">
        <f t="shared" si="5"/>
        <v>0</v>
      </c>
      <c r="BG134" s="155">
        <f t="shared" si="6"/>
        <v>0</v>
      </c>
      <c r="BH134" s="155">
        <f t="shared" si="7"/>
        <v>0</v>
      </c>
      <c r="BI134" s="155">
        <f t="shared" si="8"/>
        <v>0</v>
      </c>
      <c r="BJ134" s="14" t="s">
        <v>81</v>
      </c>
      <c r="BK134" s="156">
        <f t="shared" si="9"/>
        <v>0</v>
      </c>
      <c r="BL134" s="14" t="s">
        <v>127</v>
      </c>
      <c r="BM134" s="154" t="s">
        <v>131</v>
      </c>
    </row>
    <row r="135" spans="1:65" s="2" customFormat="1" ht="16.5" customHeight="1" x14ac:dyDescent="0.2">
      <c r="A135" s="26"/>
      <c r="B135" s="143"/>
      <c r="C135" s="144" t="s">
        <v>132</v>
      </c>
      <c r="D135" s="144" t="s">
        <v>124</v>
      </c>
      <c r="E135" s="145" t="s">
        <v>133</v>
      </c>
      <c r="F135" s="146" t="s">
        <v>134</v>
      </c>
      <c r="G135" s="147" t="s">
        <v>126</v>
      </c>
      <c r="H135" s="148">
        <v>142</v>
      </c>
      <c r="I135" s="148"/>
      <c r="J135" s="148">
        <f t="shared" si="0"/>
        <v>0</v>
      </c>
      <c r="K135" s="149"/>
      <c r="L135" s="27"/>
      <c r="M135" s="150" t="s">
        <v>1</v>
      </c>
      <c r="N135" s="151" t="s">
        <v>34</v>
      </c>
      <c r="O135" s="152">
        <v>0</v>
      </c>
      <c r="P135" s="152">
        <f t="shared" si="1"/>
        <v>0</v>
      </c>
      <c r="Q135" s="152">
        <v>0</v>
      </c>
      <c r="R135" s="152">
        <f t="shared" si="2"/>
        <v>0</v>
      </c>
      <c r="S135" s="152">
        <v>0</v>
      </c>
      <c r="T135" s="153">
        <f t="shared" si="3"/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54" t="s">
        <v>127</v>
      </c>
      <c r="AT135" s="154" t="s">
        <v>124</v>
      </c>
      <c r="AU135" s="154" t="s">
        <v>81</v>
      </c>
      <c r="AY135" s="14" t="s">
        <v>122</v>
      </c>
      <c r="BE135" s="155">
        <f t="shared" si="4"/>
        <v>0</v>
      </c>
      <c r="BF135" s="155">
        <f t="shared" si="5"/>
        <v>0</v>
      </c>
      <c r="BG135" s="155">
        <f t="shared" si="6"/>
        <v>0</v>
      </c>
      <c r="BH135" s="155">
        <f t="shared" si="7"/>
        <v>0</v>
      </c>
      <c r="BI135" s="155">
        <f t="shared" si="8"/>
        <v>0</v>
      </c>
      <c r="BJ135" s="14" t="s">
        <v>81</v>
      </c>
      <c r="BK135" s="156">
        <f t="shared" si="9"/>
        <v>0</v>
      </c>
      <c r="BL135" s="14" t="s">
        <v>127</v>
      </c>
      <c r="BM135" s="154" t="s">
        <v>135</v>
      </c>
    </row>
    <row r="136" spans="1:65" s="2" customFormat="1" ht="21.75" customHeight="1" x14ac:dyDescent="0.2">
      <c r="A136" s="26"/>
      <c r="B136" s="143"/>
      <c r="C136" s="144" t="s">
        <v>127</v>
      </c>
      <c r="D136" s="144" t="s">
        <v>124</v>
      </c>
      <c r="E136" s="145" t="s">
        <v>136</v>
      </c>
      <c r="F136" s="146" t="s">
        <v>137</v>
      </c>
      <c r="G136" s="147" t="s">
        <v>126</v>
      </c>
      <c r="H136" s="148">
        <v>108.64100000000001</v>
      </c>
      <c r="I136" s="148"/>
      <c r="J136" s="148">
        <f t="shared" si="0"/>
        <v>0</v>
      </c>
      <c r="K136" s="149"/>
      <c r="L136" s="27"/>
      <c r="M136" s="150" t="s">
        <v>1</v>
      </c>
      <c r="N136" s="151" t="s">
        <v>34</v>
      </c>
      <c r="O136" s="152">
        <v>0</v>
      </c>
      <c r="P136" s="152">
        <f t="shared" si="1"/>
        <v>0</v>
      </c>
      <c r="Q136" s="152">
        <v>0</v>
      </c>
      <c r="R136" s="152">
        <f t="shared" si="2"/>
        <v>0</v>
      </c>
      <c r="S136" s="152">
        <v>0</v>
      </c>
      <c r="T136" s="153">
        <f t="shared" si="3"/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54" t="s">
        <v>127</v>
      </c>
      <c r="AT136" s="154" t="s">
        <v>124</v>
      </c>
      <c r="AU136" s="154" t="s">
        <v>81</v>
      </c>
      <c r="AY136" s="14" t="s">
        <v>122</v>
      </c>
      <c r="BE136" s="155">
        <f t="shared" si="4"/>
        <v>0</v>
      </c>
      <c r="BF136" s="155">
        <f t="shared" si="5"/>
        <v>0</v>
      </c>
      <c r="BG136" s="155">
        <f t="shared" si="6"/>
        <v>0</v>
      </c>
      <c r="BH136" s="155">
        <f t="shared" si="7"/>
        <v>0</v>
      </c>
      <c r="BI136" s="155">
        <f t="shared" si="8"/>
        <v>0</v>
      </c>
      <c r="BJ136" s="14" t="s">
        <v>81</v>
      </c>
      <c r="BK136" s="156">
        <f t="shared" si="9"/>
        <v>0</v>
      </c>
      <c r="BL136" s="14" t="s">
        <v>127</v>
      </c>
      <c r="BM136" s="154" t="s">
        <v>138</v>
      </c>
    </row>
    <row r="137" spans="1:65" s="2" customFormat="1" ht="21.75" customHeight="1" x14ac:dyDescent="0.2">
      <c r="A137" s="26"/>
      <c r="B137" s="143"/>
      <c r="C137" s="144" t="s">
        <v>139</v>
      </c>
      <c r="D137" s="144" t="s">
        <v>124</v>
      </c>
      <c r="E137" s="145" t="s">
        <v>140</v>
      </c>
      <c r="F137" s="146" t="s">
        <v>141</v>
      </c>
      <c r="G137" s="147" t="s">
        <v>126</v>
      </c>
      <c r="H137" s="148">
        <v>108.64100000000001</v>
      </c>
      <c r="I137" s="148"/>
      <c r="J137" s="148">
        <f t="shared" si="0"/>
        <v>0</v>
      </c>
      <c r="K137" s="149"/>
      <c r="L137" s="27"/>
      <c r="M137" s="150" t="s">
        <v>1</v>
      </c>
      <c r="N137" s="151" t="s">
        <v>34</v>
      </c>
      <c r="O137" s="152">
        <v>0</v>
      </c>
      <c r="P137" s="152">
        <f t="shared" si="1"/>
        <v>0</v>
      </c>
      <c r="Q137" s="152">
        <v>0</v>
      </c>
      <c r="R137" s="152">
        <f t="shared" si="2"/>
        <v>0</v>
      </c>
      <c r="S137" s="152">
        <v>0</v>
      </c>
      <c r="T137" s="153">
        <f t="shared" si="3"/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54" t="s">
        <v>127</v>
      </c>
      <c r="AT137" s="154" t="s">
        <v>124</v>
      </c>
      <c r="AU137" s="154" t="s">
        <v>81</v>
      </c>
      <c r="AY137" s="14" t="s">
        <v>122</v>
      </c>
      <c r="BE137" s="155">
        <f t="shared" si="4"/>
        <v>0</v>
      </c>
      <c r="BF137" s="155">
        <f t="shared" si="5"/>
        <v>0</v>
      </c>
      <c r="BG137" s="155">
        <f t="shared" si="6"/>
        <v>0</v>
      </c>
      <c r="BH137" s="155">
        <f t="shared" si="7"/>
        <v>0</v>
      </c>
      <c r="BI137" s="155">
        <f t="shared" si="8"/>
        <v>0</v>
      </c>
      <c r="BJ137" s="14" t="s">
        <v>81</v>
      </c>
      <c r="BK137" s="156">
        <f t="shared" si="9"/>
        <v>0</v>
      </c>
      <c r="BL137" s="14" t="s">
        <v>127</v>
      </c>
      <c r="BM137" s="154" t="s">
        <v>142</v>
      </c>
    </row>
    <row r="138" spans="1:65" s="2" customFormat="1" ht="21.75" customHeight="1" x14ac:dyDescent="0.2">
      <c r="A138" s="26"/>
      <c r="B138" s="143"/>
      <c r="C138" s="144" t="s">
        <v>143</v>
      </c>
      <c r="D138" s="144" t="s">
        <v>124</v>
      </c>
      <c r="E138" s="145" t="s">
        <v>144</v>
      </c>
      <c r="F138" s="146" t="s">
        <v>145</v>
      </c>
      <c r="G138" s="147" t="s">
        <v>126</v>
      </c>
      <c r="H138" s="148">
        <v>396.6</v>
      </c>
      <c r="I138" s="148"/>
      <c r="J138" s="148">
        <f t="shared" si="0"/>
        <v>0</v>
      </c>
      <c r="K138" s="149"/>
      <c r="L138" s="27"/>
      <c r="M138" s="150" t="s">
        <v>1</v>
      </c>
      <c r="N138" s="151" t="s">
        <v>34</v>
      </c>
      <c r="O138" s="152">
        <v>0</v>
      </c>
      <c r="P138" s="152">
        <f t="shared" si="1"/>
        <v>0</v>
      </c>
      <c r="Q138" s="152">
        <v>0</v>
      </c>
      <c r="R138" s="152">
        <f t="shared" si="2"/>
        <v>0</v>
      </c>
      <c r="S138" s="152">
        <v>0</v>
      </c>
      <c r="T138" s="153">
        <f t="shared" si="3"/>
        <v>0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54" t="s">
        <v>127</v>
      </c>
      <c r="AT138" s="154" t="s">
        <v>124</v>
      </c>
      <c r="AU138" s="154" t="s">
        <v>81</v>
      </c>
      <c r="AY138" s="14" t="s">
        <v>122</v>
      </c>
      <c r="BE138" s="155">
        <f t="shared" si="4"/>
        <v>0</v>
      </c>
      <c r="BF138" s="155">
        <f t="shared" si="5"/>
        <v>0</v>
      </c>
      <c r="BG138" s="155">
        <f t="shared" si="6"/>
        <v>0</v>
      </c>
      <c r="BH138" s="155">
        <f t="shared" si="7"/>
        <v>0</v>
      </c>
      <c r="BI138" s="155">
        <f t="shared" si="8"/>
        <v>0</v>
      </c>
      <c r="BJ138" s="14" t="s">
        <v>81</v>
      </c>
      <c r="BK138" s="156">
        <f t="shared" si="9"/>
        <v>0</v>
      </c>
      <c r="BL138" s="14" t="s">
        <v>127</v>
      </c>
      <c r="BM138" s="154" t="s">
        <v>146</v>
      </c>
    </row>
    <row r="139" spans="1:65" s="2" customFormat="1" ht="21.75" customHeight="1" x14ac:dyDescent="0.2">
      <c r="A139" s="26"/>
      <c r="B139" s="143"/>
      <c r="C139" s="144" t="s">
        <v>147</v>
      </c>
      <c r="D139" s="144" t="s">
        <v>124</v>
      </c>
      <c r="E139" s="145" t="s">
        <v>148</v>
      </c>
      <c r="F139" s="146" t="s">
        <v>149</v>
      </c>
      <c r="G139" s="147" t="s">
        <v>126</v>
      </c>
      <c r="H139" s="148">
        <v>54</v>
      </c>
      <c r="I139" s="148"/>
      <c r="J139" s="148">
        <f t="shared" si="0"/>
        <v>0</v>
      </c>
      <c r="K139" s="149"/>
      <c r="L139" s="27"/>
      <c r="M139" s="150" t="s">
        <v>1</v>
      </c>
      <c r="N139" s="151" t="s">
        <v>34</v>
      </c>
      <c r="O139" s="152">
        <v>0</v>
      </c>
      <c r="P139" s="152">
        <f t="shared" si="1"/>
        <v>0</v>
      </c>
      <c r="Q139" s="152">
        <v>0</v>
      </c>
      <c r="R139" s="152">
        <f t="shared" si="2"/>
        <v>0</v>
      </c>
      <c r="S139" s="152">
        <v>0</v>
      </c>
      <c r="T139" s="153">
        <f t="shared" si="3"/>
        <v>0</v>
      </c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54" t="s">
        <v>127</v>
      </c>
      <c r="AT139" s="154" t="s">
        <v>124</v>
      </c>
      <c r="AU139" s="154" t="s">
        <v>81</v>
      </c>
      <c r="AY139" s="14" t="s">
        <v>122</v>
      </c>
      <c r="BE139" s="155">
        <f t="shared" si="4"/>
        <v>0</v>
      </c>
      <c r="BF139" s="155">
        <f t="shared" si="5"/>
        <v>0</v>
      </c>
      <c r="BG139" s="155">
        <f t="shared" si="6"/>
        <v>0</v>
      </c>
      <c r="BH139" s="155">
        <f t="shared" si="7"/>
        <v>0</v>
      </c>
      <c r="BI139" s="155">
        <f t="shared" si="8"/>
        <v>0</v>
      </c>
      <c r="BJ139" s="14" t="s">
        <v>81</v>
      </c>
      <c r="BK139" s="156">
        <f t="shared" si="9"/>
        <v>0</v>
      </c>
      <c r="BL139" s="14" t="s">
        <v>127</v>
      </c>
      <c r="BM139" s="154" t="s">
        <v>150</v>
      </c>
    </row>
    <row r="140" spans="1:65" s="2" customFormat="1" ht="16.5" customHeight="1" x14ac:dyDescent="0.2">
      <c r="A140" s="26"/>
      <c r="B140" s="143"/>
      <c r="C140" s="157" t="s">
        <v>151</v>
      </c>
      <c r="D140" s="157" t="s">
        <v>152</v>
      </c>
      <c r="E140" s="158" t="s">
        <v>153</v>
      </c>
      <c r="F140" s="159" t="s">
        <v>154</v>
      </c>
      <c r="G140" s="160" t="s">
        <v>155</v>
      </c>
      <c r="H140" s="161">
        <v>120.571</v>
      </c>
      <c r="I140" s="161"/>
      <c r="J140" s="161">
        <f t="shared" si="0"/>
        <v>0</v>
      </c>
      <c r="K140" s="162"/>
      <c r="L140" s="163"/>
      <c r="M140" s="164" t="s">
        <v>1</v>
      </c>
      <c r="N140" s="165" t="s">
        <v>34</v>
      </c>
      <c r="O140" s="152">
        <v>0</v>
      </c>
      <c r="P140" s="152">
        <f t="shared" si="1"/>
        <v>0</v>
      </c>
      <c r="Q140" s="152">
        <v>1</v>
      </c>
      <c r="R140" s="152">
        <f t="shared" si="2"/>
        <v>120.571</v>
      </c>
      <c r="S140" s="152">
        <v>0</v>
      </c>
      <c r="T140" s="153">
        <f t="shared" si="3"/>
        <v>0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54" t="s">
        <v>151</v>
      </c>
      <c r="AT140" s="154" t="s">
        <v>152</v>
      </c>
      <c r="AU140" s="154" t="s">
        <v>81</v>
      </c>
      <c r="AY140" s="14" t="s">
        <v>122</v>
      </c>
      <c r="BE140" s="155">
        <f t="shared" si="4"/>
        <v>0</v>
      </c>
      <c r="BF140" s="155">
        <f t="shared" si="5"/>
        <v>0</v>
      </c>
      <c r="BG140" s="155">
        <f t="shared" si="6"/>
        <v>0</v>
      </c>
      <c r="BH140" s="155">
        <f t="shared" si="7"/>
        <v>0</v>
      </c>
      <c r="BI140" s="155">
        <f t="shared" si="8"/>
        <v>0</v>
      </c>
      <c r="BJ140" s="14" t="s">
        <v>81</v>
      </c>
      <c r="BK140" s="156">
        <f t="shared" si="9"/>
        <v>0</v>
      </c>
      <c r="BL140" s="14" t="s">
        <v>127</v>
      </c>
      <c r="BM140" s="154" t="s">
        <v>156</v>
      </c>
    </row>
    <row r="141" spans="1:65" s="12" customFormat="1" ht="23.1" customHeight="1" x14ac:dyDescent="0.2">
      <c r="B141" s="131"/>
      <c r="D141" s="132" t="s">
        <v>67</v>
      </c>
      <c r="E141" s="141" t="s">
        <v>127</v>
      </c>
      <c r="F141" s="141" t="s">
        <v>157</v>
      </c>
      <c r="J141" s="142">
        <f>BK141</f>
        <v>0</v>
      </c>
      <c r="L141" s="131"/>
      <c r="M141" s="135"/>
      <c r="N141" s="136"/>
      <c r="O141" s="136"/>
      <c r="P141" s="137">
        <f>P142</f>
        <v>64.259999999999991</v>
      </c>
      <c r="Q141" s="136"/>
      <c r="R141" s="137">
        <f>R142</f>
        <v>0</v>
      </c>
      <c r="S141" s="136"/>
      <c r="T141" s="138">
        <f>T142</f>
        <v>0</v>
      </c>
      <c r="AR141" s="132" t="s">
        <v>75</v>
      </c>
      <c r="AT141" s="139" t="s">
        <v>67</v>
      </c>
      <c r="AU141" s="139" t="s">
        <v>75</v>
      </c>
      <c r="AY141" s="132" t="s">
        <v>122</v>
      </c>
      <c r="BK141" s="140">
        <f>BK142</f>
        <v>0</v>
      </c>
    </row>
    <row r="142" spans="1:65" s="2" customFormat="1" ht="21.75" customHeight="1" x14ac:dyDescent="0.2">
      <c r="A142" s="26"/>
      <c r="B142" s="143"/>
      <c r="C142" s="144" t="s">
        <v>158</v>
      </c>
      <c r="D142" s="144" t="s">
        <v>124</v>
      </c>
      <c r="E142" s="145" t="s">
        <v>159</v>
      </c>
      <c r="F142" s="146" t="s">
        <v>160</v>
      </c>
      <c r="G142" s="147" t="s">
        <v>126</v>
      </c>
      <c r="H142" s="148">
        <v>36</v>
      </c>
      <c r="I142" s="148"/>
      <c r="J142" s="148">
        <f>ROUND(I142*H142,3)</f>
        <v>0</v>
      </c>
      <c r="K142" s="149"/>
      <c r="L142" s="27"/>
      <c r="M142" s="150" t="s">
        <v>1</v>
      </c>
      <c r="N142" s="151" t="s">
        <v>34</v>
      </c>
      <c r="O142" s="152">
        <v>1.7849999999999999</v>
      </c>
      <c r="P142" s="152">
        <f>O142*H142</f>
        <v>64.259999999999991</v>
      </c>
      <c r="Q142" s="152">
        <v>0</v>
      </c>
      <c r="R142" s="152">
        <f>Q142*H142</f>
        <v>0</v>
      </c>
      <c r="S142" s="152">
        <v>0</v>
      </c>
      <c r="T142" s="153">
        <f>S142*H142</f>
        <v>0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54" t="s">
        <v>127</v>
      </c>
      <c r="AT142" s="154" t="s">
        <v>124</v>
      </c>
      <c r="AU142" s="154" t="s">
        <v>81</v>
      </c>
      <c r="AY142" s="14" t="s">
        <v>122</v>
      </c>
      <c r="BE142" s="155">
        <f>IF(N142="základná",J142,0)</f>
        <v>0</v>
      </c>
      <c r="BF142" s="155">
        <f>IF(N142="znížená",J142,0)</f>
        <v>0</v>
      </c>
      <c r="BG142" s="155">
        <f>IF(N142="zákl. prenesená",J142,0)</f>
        <v>0</v>
      </c>
      <c r="BH142" s="155">
        <f>IF(N142="zníž. prenesená",J142,0)</f>
        <v>0</v>
      </c>
      <c r="BI142" s="155">
        <f>IF(N142="nulová",J142,0)</f>
        <v>0</v>
      </c>
      <c r="BJ142" s="14" t="s">
        <v>81</v>
      </c>
      <c r="BK142" s="156">
        <f>ROUND(I142*H142,3)</f>
        <v>0</v>
      </c>
      <c r="BL142" s="14" t="s">
        <v>127</v>
      </c>
      <c r="BM142" s="154" t="s">
        <v>161</v>
      </c>
    </row>
    <row r="143" spans="1:65" s="12" customFormat="1" ht="23.1" customHeight="1" x14ac:dyDescent="0.2">
      <c r="B143" s="131"/>
      <c r="D143" s="132" t="s">
        <v>67</v>
      </c>
      <c r="E143" s="141" t="s">
        <v>139</v>
      </c>
      <c r="F143" s="141" t="s">
        <v>162</v>
      </c>
      <c r="J143" s="142">
        <f>BK143</f>
        <v>0</v>
      </c>
      <c r="L143" s="131"/>
      <c r="M143" s="135"/>
      <c r="N143" s="136"/>
      <c r="O143" s="136"/>
      <c r="P143" s="137">
        <f>SUM(P144:P145)</f>
        <v>14.68</v>
      </c>
      <c r="Q143" s="136"/>
      <c r="R143" s="137">
        <f>SUM(R144:R145)</f>
        <v>1.6850000000000001</v>
      </c>
      <c r="S143" s="136"/>
      <c r="T143" s="138">
        <f>SUM(T144:T145)</f>
        <v>5.2</v>
      </c>
      <c r="AR143" s="132" t="s">
        <v>75</v>
      </c>
      <c r="AT143" s="139" t="s">
        <v>67</v>
      </c>
      <c r="AU143" s="139" t="s">
        <v>75</v>
      </c>
      <c r="AY143" s="132" t="s">
        <v>122</v>
      </c>
      <c r="BK143" s="140">
        <f>SUM(BK144:BK145)</f>
        <v>0</v>
      </c>
    </row>
    <row r="144" spans="1:65" s="2" customFormat="1" ht="21.75" customHeight="1" x14ac:dyDescent="0.2">
      <c r="A144" s="26"/>
      <c r="B144" s="143"/>
      <c r="C144" s="144" t="s">
        <v>163</v>
      </c>
      <c r="D144" s="144" t="s">
        <v>124</v>
      </c>
      <c r="E144" s="145" t="s">
        <v>164</v>
      </c>
      <c r="F144" s="146" t="s">
        <v>165</v>
      </c>
      <c r="G144" s="147" t="s">
        <v>166</v>
      </c>
      <c r="H144" s="148">
        <v>20</v>
      </c>
      <c r="I144" s="148"/>
      <c r="J144" s="148">
        <f>ROUND(I144*H144,3)</f>
        <v>0</v>
      </c>
      <c r="K144" s="149"/>
      <c r="L144" s="27"/>
      <c r="M144" s="150" t="s">
        <v>1</v>
      </c>
      <c r="N144" s="151" t="s">
        <v>34</v>
      </c>
      <c r="O144" s="152">
        <v>0.13400000000000001</v>
      </c>
      <c r="P144" s="152">
        <f>O144*H144</f>
        <v>2.68</v>
      </c>
      <c r="Q144" s="152">
        <v>0</v>
      </c>
      <c r="R144" s="152">
        <f>Q144*H144</f>
        <v>0</v>
      </c>
      <c r="S144" s="152">
        <v>0.26</v>
      </c>
      <c r="T144" s="153">
        <f>S144*H144</f>
        <v>5.2</v>
      </c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R144" s="154" t="s">
        <v>127</v>
      </c>
      <c r="AT144" s="154" t="s">
        <v>124</v>
      </c>
      <c r="AU144" s="154" t="s">
        <v>81</v>
      </c>
      <c r="AY144" s="14" t="s">
        <v>122</v>
      </c>
      <c r="BE144" s="155">
        <f>IF(N144="základná",J144,0)</f>
        <v>0</v>
      </c>
      <c r="BF144" s="155">
        <f>IF(N144="znížená",J144,0)</f>
        <v>0</v>
      </c>
      <c r="BG144" s="155">
        <f>IF(N144="zákl. prenesená",J144,0)</f>
        <v>0</v>
      </c>
      <c r="BH144" s="155">
        <f>IF(N144="zníž. prenesená",J144,0)</f>
        <v>0</v>
      </c>
      <c r="BI144" s="155">
        <f>IF(N144="nulová",J144,0)</f>
        <v>0</v>
      </c>
      <c r="BJ144" s="14" t="s">
        <v>81</v>
      </c>
      <c r="BK144" s="156">
        <f>ROUND(I144*H144,3)</f>
        <v>0</v>
      </c>
      <c r="BL144" s="14" t="s">
        <v>127</v>
      </c>
      <c r="BM144" s="154" t="s">
        <v>167</v>
      </c>
    </row>
    <row r="145" spans="1:65" s="2" customFormat="1" ht="21.75" customHeight="1" x14ac:dyDescent="0.2">
      <c r="A145" s="26"/>
      <c r="B145" s="143"/>
      <c r="C145" s="144" t="s">
        <v>168</v>
      </c>
      <c r="D145" s="144" t="s">
        <v>124</v>
      </c>
      <c r="E145" s="145" t="s">
        <v>169</v>
      </c>
      <c r="F145" s="146" t="s">
        <v>170</v>
      </c>
      <c r="G145" s="147" t="s">
        <v>166</v>
      </c>
      <c r="H145" s="148">
        <v>20</v>
      </c>
      <c r="I145" s="148"/>
      <c r="J145" s="148">
        <f>ROUND(I145*H145,3)</f>
        <v>0</v>
      </c>
      <c r="K145" s="149"/>
      <c r="L145" s="27"/>
      <c r="M145" s="150" t="s">
        <v>1</v>
      </c>
      <c r="N145" s="151" t="s">
        <v>34</v>
      </c>
      <c r="O145" s="152">
        <v>0.6</v>
      </c>
      <c r="P145" s="152">
        <f>O145*H145</f>
        <v>12</v>
      </c>
      <c r="Q145" s="152">
        <v>8.4250000000000005E-2</v>
      </c>
      <c r="R145" s="152">
        <f>Q145*H145</f>
        <v>1.6850000000000001</v>
      </c>
      <c r="S145" s="152">
        <v>0</v>
      </c>
      <c r="T145" s="153">
        <f>S145*H145</f>
        <v>0</v>
      </c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R145" s="154" t="s">
        <v>127</v>
      </c>
      <c r="AT145" s="154" t="s">
        <v>124</v>
      </c>
      <c r="AU145" s="154" t="s">
        <v>81</v>
      </c>
      <c r="AY145" s="14" t="s">
        <v>122</v>
      </c>
      <c r="BE145" s="155">
        <f>IF(N145="základná",J145,0)</f>
        <v>0</v>
      </c>
      <c r="BF145" s="155">
        <f>IF(N145="znížená",J145,0)</f>
        <v>0</v>
      </c>
      <c r="BG145" s="155">
        <f>IF(N145="zákl. prenesená",J145,0)</f>
        <v>0</v>
      </c>
      <c r="BH145" s="155">
        <f>IF(N145="zníž. prenesená",J145,0)</f>
        <v>0</v>
      </c>
      <c r="BI145" s="155">
        <f>IF(N145="nulová",J145,0)</f>
        <v>0</v>
      </c>
      <c r="BJ145" s="14" t="s">
        <v>81</v>
      </c>
      <c r="BK145" s="156">
        <f>ROUND(I145*H145,3)</f>
        <v>0</v>
      </c>
      <c r="BL145" s="14" t="s">
        <v>127</v>
      </c>
      <c r="BM145" s="154" t="s">
        <v>171</v>
      </c>
    </row>
    <row r="146" spans="1:65" s="12" customFormat="1" ht="23.1" customHeight="1" x14ac:dyDescent="0.2">
      <c r="B146" s="131"/>
      <c r="D146" s="132" t="s">
        <v>67</v>
      </c>
      <c r="E146" s="141" t="s">
        <v>151</v>
      </c>
      <c r="F146" s="141" t="s">
        <v>172</v>
      </c>
      <c r="J146" s="142">
        <f>BK146</f>
        <v>0</v>
      </c>
      <c r="L146" s="131"/>
      <c r="M146" s="135"/>
      <c r="N146" s="136"/>
      <c r="O146" s="136"/>
      <c r="P146" s="137">
        <f>SUM(P147:P158)</f>
        <v>0</v>
      </c>
      <c r="Q146" s="136"/>
      <c r="R146" s="137">
        <f>SUM(R147:R158)</f>
        <v>159.57207948480163</v>
      </c>
      <c r="S146" s="136"/>
      <c r="T146" s="138">
        <f>SUM(T147:T158)</f>
        <v>0</v>
      </c>
      <c r="AR146" s="132" t="s">
        <v>75</v>
      </c>
      <c r="AT146" s="139" t="s">
        <v>67</v>
      </c>
      <c r="AU146" s="139" t="s">
        <v>75</v>
      </c>
      <c r="AY146" s="132" t="s">
        <v>122</v>
      </c>
      <c r="BK146" s="140">
        <f>SUM(BK147:BK158)</f>
        <v>0</v>
      </c>
    </row>
    <row r="147" spans="1:65" s="2" customFormat="1" ht="21.75" customHeight="1" x14ac:dyDescent="0.2">
      <c r="A147" s="26"/>
      <c r="B147" s="143"/>
      <c r="C147" s="144" t="s">
        <v>173</v>
      </c>
      <c r="D147" s="144" t="s">
        <v>124</v>
      </c>
      <c r="E147" s="145" t="s">
        <v>174</v>
      </c>
      <c r="F147" s="146" t="s">
        <v>175</v>
      </c>
      <c r="G147" s="147" t="s">
        <v>176</v>
      </c>
      <c r="H147" s="148">
        <v>500</v>
      </c>
      <c r="I147" s="148"/>
      <c r="J147" s="148">
        <f t="shared" ref="J147:J158" si="10">ROUND(I147*H147,3)</f>
        <v>0</v>
      </c>
      <c r="K147" s="149"/>
      <c r="L147" s="27"/>
      <c r="M147" s="150" t="s">
        <v>1</v>
      </c>
      <c r="N147" s="151" t="s">
        <v>34</v>
      </c>
      <c r="O147" s="152">
        <v>0</v>
      </c>
      <c r="P147" s="152">
        <f t="shared" ref="P147:P158" si="11">O147*H147</f>
        <v>0</v>
      </c>
      <c r="Q147" s="152">
        <v>0</v>
      </c>
      <c r="R147" s="152">
        <f t="shared" ref="R147:R158" si="12">Q147*H147</f>
        <v>0</v>
      </c>
      <c r="S147" s="152">
        <v>0</v>
      </c>
      <c r="T147" s="153">
        <f t="shared" ref="T147:T158" si="13">S147*H147</f>
        <v>0</v>
      </c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R147" s="154" t="s">
        <v>127</v>
      </c>
      <c r="AT147" s="154" t="s">
        <v>124</v>
      </c>
      <c r="AU147" s="154" t="s">
        <v>81</v>
      </c>
      <c r="AY147" s="14" t="s">
        <v>122</v>
      </c>
      <c r="BE147" s="155">
        <f t="shared" ref="BE147:BE158" si="14">IF(N147="základná",J147,0)</f>
        <v>0</v>
      </c>
      <c r="BF147" s="155">
        <f t="shared" ref="BF147:BF158" si="15">IF(N147="znížená",J147,0)</f>
        <v>0</v>
      </c>
      <c r="BG147" s="155">
        <f t="shared" ref="BG147:BG158" si="16">IF(N147="zákl. prenesená",J147,0)</f>
        <v>0</v>
      </c>
      <c r="BH147" s="155">
        <f t="shared" ref="BH147:BH158" si="17">IF(N147="zníž. prenesená",J147,0)</f>
        <v>0</v>
      </c>
      <c r="BI147" s="155">
        <f t="shared" ref="BI147:BI158" si="18">IF(N147="nulová",J147,0)</f>
        <v>0</v>
      </c>
      <c r="BJ147" s="14" t="s">
        <v>81</v>
      </c>
      <c r="BK147" s="156">
        <f t="shared" ref="BK147:BK158" si="19">ROUND(I147*H147,3)</f>
        <v>0</v>
      </c>
      <c r="BL147" s="14" t="s">
        <v>127</v>
      </c>
      <c r="BM147" s="154" t="s">
        <v>177</v>
      </c>
    </row>
    <row r="148" spans="1:65" s="2" customFormat="1" ht="24" x14ac:dyDescent="0.2">
      <c r="A148" s="26"/>
      <c r="B148" s="143"/>
      <c r="C148" s="157" t="s">
        <v>178</v>
      </c>
      <c r="D148" s="157" t="s">
        <v>152</v>
      </c>
      <c r="E148" s="158" t="s">
        <v>179</v>
      </c>
      <c r="F148" s="159" t="s">
        <v>391</v>
      </c>
      <c r="G148" s="160" t="s">
        <v>176</v>
      </c>
      <c r="H148" s="161">
        <v>500</v>
      </c>
      <c r="I148" s="161"/>
      <c r="J148" s="161">
        <f t="shared" si="10"/>
        <v>0</v>
      </c>
      <c r="K148" s="162"/>
      <c r="L148" s="163"/>
      <c r="M148" s="164" t="s">
        <v>1</v>
      </c>
      <c r="N148" s="165" t="s">
        <v>34</v>
      </c>
      <c r="O148" s="152">
        <v>0</v>
      </c>
      <c r="P148" s="152">
        <f t="shared" si="11"/>
        <v>0</v>
      </c>
      <c r="Q148" s="152">
        <v>0.318</v>
      </c>
      <c r="R148" s="152">
        <f t="shared" si="12"/>
        <v>159</v>
      </c>
      <c r="S148" s="152">
        <v>0</v>
      </c>
      <c r="T148" s="153">
        <f t="shared" si="13"/>
        <v>0</v>
      </c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R148" s="154" t="s">
        <v>151</v>
      </c>
      <c r="AT148" s="154" t="s">
        <v>152</v>
      </c>
      <c r="AU148" s="154" t="s">
        <v>81</v>
      </c>
      <c r="AY148" s="14" t="s">
        <v>122</v>
      </c>
      <c r="BE148" s="155">
        <f t="shared" si="14"/>
        <v>0</v>
      </c>
      <c r="BF148" s="155">
        <f t="shared" si="15"/>
        <v>0</v>
      </c>
      <c r="BG148" s="155">
        <f t="shared" si="16"/>
        <v>0</v>
      </c>
      <c r="BH148" s="155">
        <f t="shared" si="17"/>
        <v>0</v>
      </c>
      <c r="BI148" s="155">
        <f t="shared" si="18"/>
        <v>0</v>
      </c>
      <c r="BJ148" s="14" t="s">
        <v>81</v>
      </c>
      <c r="BK148" s="156">
        <f t="shared" si="19"/>
        <v>0</v>
      </c>
      <c r="BL148" s="14" t="s">
        <v>127</v>
      </c>
      <c r="BM148" s="154" t="s">
        <v>180</v>
      </c>
    </row>
    <row r="149" spans="1:65" s="2" customFormat="1" ht="21.75" customHeight="1" x14ac:dyDescent="0.2">
      <c r="A149" s="26"/>
      <c r="B149" s="143"/>
      <c r="C149" s="144" t="s">
        <v>181</v>
      </c>
      <c r="D149" s="144" t="s">
        <v>124</v>
      </c>
      <c r="E149" s="145" t="s">
        <v>182</v>
      </c>
      <c r="F149" s="146" t="s">
        <v>183</v>
      </c>
      <c r="G149" s="147" t="s">
        <v>184</v>
      </c>
      <c r="H149" s="148">
        <v>2</v>
      </c>
      <c r="I149" s="148"/>
      <c r="J149" s="148">
        <f t="shared" si="10"/>
        <v>0</v>
      </c>
      <c r="K149" s="149"/>
      <c r="L149" s="27"/>
      <c r="M149" s="150" t="s">
        <v>1</v>
      </c>
      <c r="N149" s="151" t="s">
        <v>34</v>
      </c>
      <c r="O149" s="152">
        <v>0</v>
      </c>
      <c r="P149" s="152">
        <f t="shared" si="11"/>
        <v>0</v>
      </c>
      <c r="Q149" s="152">
        <v>1.6299999999999999E-3</v>
      </c>
      <c r="R149" s="152">
        <f t="shared" si="12"/>
        <v>3.2599999999999999E-3</v>
      </c>
      <c r="S149" s="152">
        <v>0</v>
      </c>
      <c r="T149" s="153">
        <f t="shared" si="13"/>
        <v>0</v>
      </c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R149" s="154" t="s">
        <v>127</v>
      </c>
      <c r="AT149" s="154" t="s">
        <v>124</v>
      </c>
      <c r="AU149" s="154" t="s">
        <v>81</v>
      </c>
      <c r="AY149" s="14" t="s">
        <v>122</v>
      </c>
      <c r="BE149" s="155">
        <f t="shared" si="14"/>
        <v>0</v>
      </c>
      <c r="BF149" s="155">
        <f t="shared" si="15"/>
        <v>0</v>
      </c>
      <c r="BG149" s="155">
        <f t="shared" si="16"/>
        <v>0</v>
      </c>
      <c r="BH149" s="155">
        <f t="shared" si="17"/>
        <v>0</v>
      </c>
      <c r="BI149" s="155">
        <f t="shared" si="18"/>
        <v>0</v>
      </c>
      <c r="BJ149" s="14" t="s">
        <v>81</v>
      </c>
      <c r="BK149" s="156">
        <f t="shared" si="19"/>
        <v>0</v>
      </c>
      <c r="BL149" s="14" t="s">
        <v>127</v>
      </c>
      <c r="BM149" s="154" t="s">
        <v>185</v>
      </c>
    </row>
    <row r="150" spans="1:65" s="2" customFormat="1" ht="16.5" customHeight="1" x14ac:dyDescent="0.2">
      <c r="A150" s="26"/>
      <c r="B150" s="143"/>
      <c r="C150" s="157" t="s">
        <v>186</v>
      </c>
      <c r="D150" s="157" t="s">
        <v>152</v>
      </c>
      <c r="E150" s="158" t="s">
        <v>187</v>
      </c>
      <c r="F150" s="159" t="s">
        <v>188</v>
      </c>
      <c r="G150" s="160" t="s">
        <v>184</v>
      </c>
      <c r="H150" s="161">
        <v>2</v>
      </c>
      <c r="I150" s="161"/>
      <c r="J150" s="161">
        <f t="shared" si="10"/>
        <v>0</v>
      </c>
      <c r="K150" s="162"/>
      <c r="L150" s="163"/>
      <c r="M150" s="164" t="s">
        <v>1</v>
      </c>
      <c r="N150" s="165" t="s">
        <v>34</v>
      </c>
      <c r="O150" s="152">
        <v>0</v>
      </c>
      <c r="P150" s="152">
        <f t="shared" si="11"/>
        <v>0</v>
      </c>
      <c r="Q150" s="152">
        <v>4.4999999999999998E-2</v>
      </c>
      <c r="R150" s="152">
        <f t="shared" si="12"/>
        <v>0.09</v>
      </c>
      <c r="S150" s="152">
        <v>0</v>
      </c>
      <c r="T150" s="153">
        <f t="shared" si="13"/>
        <v>0</v>
      </c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R150" s="154" t="s">
        <v>151</v>
      </c>
      <c r="AT150" s="154" t="s">
        <v>152</v>
      </c>
      <c r="AU150" s="154" t="s">
        <v>81</v>
      </c>
      <c r="AY150" s="14" t="s">
        <v>122</v>
      </c>
      <c r="BE150" s="155">
        <f t="shared" si="14"/>
        <v>0</v>
      </c>
      <c r="BF150" s="155">
        <f t="shared" si="15"/>
        <v>0</v>
      </c>
      <c r="BG150" s="155">
        <f t="shared" si="16"/>
        <v>0</v>
      </c>
      <c r="BH150" s="155">
        <f t="shared" si="17"/>
        <v>0</v>
      </c>
      <c r="BI150" s="155">
        <f t="shared" si="18"/>
        <v>0</v>
      </c>
      <c r="BJ150" s="14" t="s">
        <v>81</v>
      </c>
      <c r="BK150" s="156">
        <f t="shared" si="19"/>
        <v>0</v>
      </c>
      <c r="BL150" s="14" t="s">
        <v>127</v>
      </c>
      <c r="BM150" s="154" t="s">
        <v>189</v>
      </c>
    </row>
    <row r="151" spans="1:65" s="2" customFormat="1" ht="21.75" customHeight="1" x14ac:dyDescent="0.2">
      <c r="A151" s="26"/>
      <c r="B151" s="143"/>
      <c r="C151" s="144" t="s">
        <v>190</v>
      </c>
      <c r="D151" s="144" t="s">
        <v>124</v>
      </c>
      <c r="E151" s="145" t="s">
        <v>191</v>
      </c>
      <c r="F151" s="146" t="s">
        <v>192</v>
      </c>
      <c r="G151" s="147" t="s">
        <v>176</v>
      </c>
      <c r="H151" s="148">
        <v>500</v>
      </c>
      <c r="I151" s="148"/>
      <c r="J151" s="148">
        <f t="shared" si="10"/>
        <v>0</v>
      </c>
      <c r="K151" s="149"/>
      <c r="L151" s="27"/>
      <c r="M151" s="150" t="s">
        <v>1</v>
      </c>
      <c r="N151" s="151" t="s">
        <v>34</v>
      </c>
      <c r="O151" s="152">
        <v>0</v>
      </c>
      <c r="P151" s="152">
        <f t="shared" si="11"/>
        <v>0</v>
      </c>
      <c r="Q151" s="152">
        <v>0</v>
      </c>
      <c r="R151" s="152">
        <f t="shared" si="12"/>
        <v>0</v>
      </c>
      <c r="S151" s="152">
        <v>0</v>
      </c>
      <c r="T151" s="153">
        <f t="shared" si="13"/>
        <v>0</v>
      </c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R151" s="154" t="s">
        <v>127</v>
      </c>
      <c r="AT151" s="154" t="s">
        <v>124</v>
      </c>
      <c r="AU151" s="154" t="s">
        <v>81</v>
      </c>
      <c r="AY151" s="14" t="s">
        <v>122</v>
      </c>
      <c r="BE151" s="155">
        <f t="shared" si="14"/>
        <v>0</v>
      </c>
      <c r="BF151" s="155">
        <f t="shared" si="15"/>
        <v>0</v>
      </c>
      <c r="BG151" s="155">
        <f t="shared" si="16"/>
        <v>0</v>
      </c>
      <c r="BH151" s="155">
        <f t="shared" si="17"/>
        <v>0</v>
      </c>
      <c r="BI151" s="155">
        <f t="shared" si="18"/>
        <v>0</v>
      </c>
      <c r="BJ151" s="14" t="s">
        <v>81</v>
      </c>
      <c r="BK151" s="156">
        <f t="shared" si="19"/>
        <v>0</v>
      </c>
      <c r="BL151" s="14" t="s">
        <v>127</v>
      </c>
      <c r="BM151" s="154" t="s">
        <v>193</v>
      </c>
    </row>
    <row r="152" spans="1:65" s="2" customFormat="1" ht="21.75" customHeight="1" x14ac:dyDescent="0.2">
      <c r="A152" s="26"/>
      <c r="B152" s="143"/>
      <c r="C152" s="144" t="s">
        <v>194</v>
      </c>
      <c r="D152" s="144" t="s">
        <v>124</v>
      </c>
      <c r="E152" s="145" t="s">
        <v>195</v>
      </c>
      <c r="F152" s="146" t="s">
        <v>196</v>
      </c>
      <c r="G152" s="147" t="s">
        <v>176</v>
      </c>
      <c r="H152" s="148">
        <v>500</v>
      </c>
      <c r="I152" s="148"/>
      <c r="J152" s="148">
        <f t="shared" si="10"/>
        <v>0</v>
      </c>
      <c r="K152" s="149"/>
      <c r="L152" s="27"/>
      <c r="M152" s="150" t="s">
        <v>1</v>
      </c>
      <c r="N152" s="151" t="s">
        <v>34</v>
      </c>
      <c r="O152" s="152">
        <v>0</v>
      </c>
      <c r="P152" s="152">
        <f t="shared" si="11"/>
        <v>0</v>
      </c>
      <c r="Q152" s="152">
        <v>0</v>
      </c>
      <c r="R152" s="152">
        <f t="shared" si="12"/>
        <v>0</v>
      </c>
      <c r="S152" s="152">
        <v>0</v>
      </c>
      <c r="T152" s="153">
        <f t="shared" si="13"/>
        <v>0</v>
      </c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R152" s="154" t="s">
        <v>127</v>
      </c>
      <c r="AT152" s="154" t="s">
        <v>124</v>
      </c>
      <c r="AU152" s="154" t="s">
        <v>81</v>
      </c>
      <c r="AY152" s="14" t="s">
        <v>122</v>
      </c>
      <c r="BE152" s="155">
        <f t="shared" si="14"/>
        <v>0</v>
      </c>
      <c r="BF152" s="155">
        <f t="shared" si="15"/>
        <v>0</v>
      </c>
      <c r="BG152" s="155">
        <f t="shared" si="16"/>
        <v>0</v>
      </c>
      <c r="BH152" s="155">
        <f t="shared" si="17"/>
        <v>0</v>
      </c>
      <c r="BI152" s="155">
        <f t="shared" si="18"/>
        <v>0</v>
      </c>
      <c r="BJ152" s="14" t="s">
        <v>81</v>
      </c>
      <c r="BK152" s="156">
        <f t="shared" si="19"/>
        <v>0</v>
      </c>
      <c r="BL152" s="14" t="s">
        <v>127</v>
      </c>
      <c r="BM152" s="154" t="s">
        <v>197</v>
      </c>
    </row>
    <row r="153" spans="1:65" s="2" customFormat="1" ht="16.5" customHeight="1" x14ac:dyDescent="0.2">
      <c r="A153" s="26"/>
      <c r="B153" s="143"/>
      <c r="C153" s="157" t="s">
        <v>198</v>
      </c>
      <c r="D153" s="157" t="s">
        <v>152</v>
      </c>
      <c r="E153" s="158" t="s">
        <v>199</v>
      </c>
      <c r="F153" s="159" t="s">
        <v>200</v>
      </c>
      <c r="G153" s="160" t="s">
        <v>184</v>
      </c>
      <c r="H153" s="161">
        <v>2</v>
      </c>
      <c r="I153" s="161"/>
      <c r="J153" s="161">
        <f t="shared" si="10"/>
        <v>0</v>
      </c>
      <c r="K153" s="162"/>
      <c r="L153" s="163"/>
      <c r="M153" s="164" t="s">
        <v>1</v>
      </c>
      <c r="N153" s="165" t="s">
        <v>34</v>
      </c>
      <c r="O153" s="152">
        <v>0</v>
      </c>
      <c r="P153" s="152">
        <f t="shared" si="11"/>
        <v>0</v>
      </c>
      <c r="Q153" s="152">
        <v>1.4500000000000001E-2</v>
      </c>
      <c r="R153" s="152">
        <f t="shared" si="12"/>
        <v>2.9000000000000001E-2</v>
      </c>
      <c r="S153" s="152">
        <v>0</v>
      </c>
      <c r="T153" s="153">
        <f t="shared" si="13"/>
        <v>0</v>
      </c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R153" s="154" t="s">
        <v>151</v>
      </c>
      <c r="AT153" s="154" t="s">
        <v>152</v>
      </c>
      <c r="AU153" s="154" t="s">
        <v>81</v>
      </c>
      <c r="AY153" s="14" t="s">
        <v>122</v>
      </c>
      <c r="BE153" s="155">
        <f t="shared" si="14"/>
        <v>0</v>
      </c>
      <c r="BF153" s="155">
        <f t="shared" si="15"/>
        <v>0</v>
      </c>
      <c r="BG153" s="155">
        <f t="shared" si="16"/>
        <v>0</v>
      </c>
      <c r="BH153" s="155">
        <f t="shared" si="17"/>
        <v>0</v>
      </c>
      <c r="BI153" s="155">
        <f t="shared" si="18"/>
        <v>0</v>
      </c>
      <c r="BJ153" s="14" t="s">
        <v>81</v>
      </c>
      <c r="BK153" s="156">
        <f t="shared" si="19"/>
        <v>0</v>
      </c>
      <c r="BL153" s="14" t="s">
        <v>127</v>
      </c>
      <c r="BM153" s="154" t="s">
        <v>201</v>
      </c>
    </row>
    <row r="154" spans="1:65" s="2" customFormat="1" ht="16.5" customHeight="1" x14ac:dyDescent="0.2">
      <c r="A154" s="26"/>
      <c r="B154" s="143"/>
      <c r="C154" s="144" t="s">
        <v>202</v>
      </c>
      <c r="D154" s="144" t="s">
        <v>124</v>
      </c>
      <c r="E154" s="145" t="s">
        <v>203</v>
      </c>
      <c r="F154" s="146" t="s">
        <v>204</v>
      </c>
      <c r="G154" s="147" t="s">
        <v>184</v>
      </c>
      <c r="H154" s="148">
        <v>2</v>
      </c>
      <c r="I154" s="148"/>
      <c r="J154" s="148">
        <f t="shared" si="10"/>
        <v>0</v>
      </c>
      <c r="K154" s="149"/>
      <c r="L154" s="27"/>
      <c r="M154" s="150" t="s">
        <v>1</v>
      </c>
      <c r="N154" s="151" t="s">
        <v>34</v>
      </c>
      <c r="O154" s="152">
        <v>0</v>
      </c>
      <c r="P154" s="152">
        <f t="shared" si="11"/>
        <v>0</v>
      </c>
      <c r="Q154" s="152">
        <v>0.11821</v>
      </c>
      <c r="R154" s="152">
        <f t="shared" si="12"/>
        <v>0.23641999999999999</v>
      </c>
      <c r="S154" s="152">
        <v>0</v>
      </c>
      <c r="T154" s="153">
        <f t="shared" si="13"/>
        <v>0</v>
      </c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R154" s="154" t="s">
        <v>127</v>
      </c>
      <c r="AT154" s="154" t="s">
        <v>124</v>
      </c>
      <c r="AU154" s="154" t="s">
        <v>81</v>
      </c>
      <c r="AY154" s="14" t="s">
        <v>122</v>
      </c>
      <c r="BE154" s="155">
        <f t="shared" si="14"/>
        <v>0</v>
      </c>
      <c r="BF154" s="155">
        <f t="shared" si="15"/>
        <v>0</v>
      </c>
      <c r="BG154" s="155">
        <f t="shared" si="16"/>
        <v>0</v>
      </c>
      <c r="BH154" s="155">
        <f t="shared" si="17"/>
        <v>0</v>
      </c>
      <c r="BI154" s="155">
        <f t="shared" si="18"/>
        <v>0</v>
      </c>
      <c r="BJ154" s="14" t="s">
        <v>81</v>
      </c>
      <c r="BK154" s="156">
        <f t="shared" si="19"/>
        <v>0</v>
      </c>
      <c r="BL154" s="14" t="s">
        <v>127</v>
      </c>
      <c r="BM154" s="154" t="s">
        <v>205</v>
      </c>
    </row>
    <row r="155" spans="1:65" s="2" customFormat="1" ht="16.5" customHeight="1" x14ac:dyDescent="0.2">
      <c r="A155" s="26"/>
      <c r="B155" s="143"/>
      <c r="C155" s="157" t="s">
        <v>7</v>
      </c>
      <c r="D155" s="157" t="s">
        <v>152</v>
      </c>
      <c r="E155" s="158" t="s">
        <v>206</v>
      </c>
      <c r="F155" s="159" t="s">
        <v>207</v>
      </c>
      <c r="G155" s="160" t="s">
        <v>184</v>
      </c>
      <c r="H155" s="161">
        <v>2</v>
      </c>
      <c r="I155" s="161"/>
      <c r="J155" s="161">
        <f t="shared" si="10"/>
        <v>0</v>
      </c>
      <c r="K155" s="162"/>
      <c r="L155" s="163"/>
      <c r="M155" s="164" t="s">
        <v>1</v>
      </c>
      <c r="N155" s="165" t="s">
        <v>34</v>
      </c>
      <c r="O155" s="152">
        <v>0</v>
      </c>
      <c r="P155" s="152">
        <f t="shared" si="11"/>
        <v>0</v>
      </c>
      <c r="Q155" s="152">
        <v>8.0000000000000002E-3</v>
      </c>
      <c r="R155" s="152">
        <f t="shared" si="12"/>
        <v>1.6E-2</v>
      </c>
      <c r="S155" s="152">
        <v>0</v>
      </c>
      <c r="T155" s="153">
        <f t="shared" si="13"/>
        <v>0</v>
      </c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R155" s="154" t="s">
        <v>151</v>
      </c>
      <c r="AT155" s="154" t="s">
        <v>152</v>
      </c>
      <c r="AU155" s="154" t="s">
        <v>81</v>
      </c>
      <c r="AY155" s="14" t="s">
        <v>122</v>
      </c>
      <c r="BE155" s="155">
        <f t="shared" si="14"/>
        <v>0</v>
      </c>
      <c r="BF155" s="155">
        <f t="shared" si="15"/>
        <v>0</v>
      </c>
      <c r="BG155" s="155">
        <f t="shared" si="16"/>
        <v>0</v>
      </c>
      <c r="BH155" s="155">
        <f t="shared" si="17"/>
        <v>0</v>
      </c>
      <c r="BI155" s="155">
        <f t="shared" si="18"/>
        <v>0</v>
      </c>
      <c r="BJ155" s="14" t="s">
        <v>81</v>
      </c>
      <c r="BK155" s="156">
        <f t="shared" si="19"/>
        <v>0</v>
      </c>
      <c r="BL155" s="14" t="s">
        <v>127</v>
      </c>
      <c r="BM155" s="154" t="s">
        <v>208</v>
      </c>
    </row>
    <row r="156" spans="1:65" s="2" customFormat="1" ht="16.5" customHeight="1" x14ac:dyDescent="0.2">
      <c r="A156" s="26"/>
      <c r="B156" s="143"/>
      <c r="C156" s="157" t="s">
        <v>209</v>
      </c>
      <c r="D156" s="157" t="s">
        <v>152</v>
      </c>
      <c r="E156" s="158" t="s">
        <v>210</v>
      </c>
      <c r="F156" s="159" t="s">
        <v>211</v>
      </c>
      <c r="G156" s="160" t="s">
        <v>184</v>
      </c>
      <c r="H156" s="161">
        <v>4</v>
      </c>
      <c r="I156" s="161"/>
      <c r="J156" s="161">
        <f t="shared" si="10"/>
        <v>0</v>
      </c>
      <c r="K156" s="162"/>
      <c r="L156" s="163"/>
      <c r="M156" s="164" t="s">
        <v>1</v>
      </c>
      <c r="N156" s="165" t="s">
        <v>34</v>
      </c>
      <c r="O156" s="152">
        <v>0</v>
      </c>
      <c r="P156" s="152">
        <f t="shared" si="11"/>
        <v>0</v>
      </c>
      <c r="Q156" s="152">
        <v>9.1000000000000004E-3</v>
      </c>
      <c r="R156" s="152">
        <f t="shared" si="12"/>
        <v>3.6400000000000002E-2</v>
      </c>
      <c r="S156" s="152">
        <v>0</v>
      </c>
      <c r="T156" s="153">
        <f t="shared" si="13"/>
        <v>0</v>
      </c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R156" s="154" t="s">
        <v>151</v>
      </c>
      <c r="AT156" s="154" t="s">
        <v>152</v>
      </c>
      <c r="AU156" s="154" t="s">
        <v>81</v>
      </c>
      <c r="AY156" s="14" t="s">
        <v>122</v>
      </c>
      <c r="BE156" s="155">
        <f t="shared" si="14"/>
        <v>0</v>
      </c>
      <c r="BF156" s="155">
        <f t="shared" si="15"/>
        <v>0</v>
      </c>
      <c r="BG156" s="155">
        <f t="shared" si="16"/>
        <v>0</v>
      </c>
      <c r="BH156" s="155">
        <f t="shared" si="17"/>
        <v>0</v>
      </c>
      <c r="BI156" s="155">
        <f t="shared" si="18"/>
        <v>0</v>
      </c>
      <c r="BJ156" s="14" t="s">
        <v>81</v>
      </c>
      <c r="BK156" s="156">
        <f t="shared" si="19"/>
        <v>0</v>
      </c>
      <c r="BL156" s="14" t="s">
        <v>127</v>
      </c>
      <c r="BM156" s="154" t="s">
        <v>212</v>
      </c>
    </row>
    <row r="157" spans="1:65" s="2" customFormat="1" ht="16.5" customHeight="1" x14ac:dyDescent="0.2">
      <c r="A157" s="26"/>
      <c r="B157" s="143"/>
      <c r="C157" s="144" t="s">
        <v>213</v>
      </c>
      <c r="D157" s="144" t="s">
        <v>124</v>
      </c>
      <c r="E157" s="145" t="s">
        <v>214</v>
      </c>
      <c r="F157" s="146" t="s">
        <v>215</v>
      </c>
      <c r="G157" s="147" t="s">
        <v>176</v>
      </c>
      <c r="H157" s="148">
        <v>500</v>
      </c>
      <c r="I157" s="148"/>
      <c r="J157" s="148">
        <f t="shared" si="10"/>
        <v>0</v>
      </c>
      <c r="K157" s="149"/>
      <c r="L157" s="27"/>
      <c r="M157" s="150" t="s">
        <v>1</v>
      </c>
      <c r="N157" s="151" t="s">
        <v>34</v>
      </c>
      <c r="O157" s="152">
        <v>0</v>
      </c>
      <c r="P157" s="152">
        <f t="shared" si="11"/>
        <v>0</v>
      </c>
      <c r="Q157" s="152">
        <v>3.21998969603297E-4</v>
      </c>
      <c r="R157" s="152">
        <f t="shared" si="12"/>
        <v>0.1609994848016485</v>
      </c>
      <c r="S157" s="152">
        <v>0</v>
      </c>
      <c r="T157" s="153">
        <f t="shared" si="13"/>
        <v>0</v>
      </c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R157" s="154" t="s">
        <v>127</v>
      </c>
      <c r="AT157" s="154" t="s">
        <v>124</v>
      </c>
      <c r="AU157" s="154" t="s">
        <v>81</v>
      </c>
      <c r="AY157" s="14" t="s">
        <v>122</v>
      </c>
      <c r="BE157" s="155">
        <f t="shared" si="14"/>
        <v>0</v>
      </c>
      <c r="BF157" s="155">
        <f t="shared" si="15"/>
        <v>0</v>
      </c>
      <c r="BG157" s="155">
        <f t="shared" si="16"/>
        <v>0</v>
      </c>
      <c r="BH157" s="155">
        <f t="shared" si="17"/>
        <v>0</v>
      </c>
      <c r="BI157" s="155">
        <f t="shared" si="18"/>
        <v>0</v>
      </c>
      <c r="BJ157" s="14" t="s">
        <v>81</v>
      </c>
      <c r="BK157" s="156">
        <f t="shared" si="19"/>
        <v>0</v>
      </c>
      <c r="BL157" s="14" t="s">
        <v>127</v>
      </c>
      <c r="BM157" s="154" t="s">
        <v>216</v>
      </c>
    </row>
    <row r="158" spans="1:65" s="2" customFormat="1" ht="21.75" customHeight="1" x14ac:dyDescent="0.2">
      <c r="A158" s="26"/>
      <c r="B158" s="143"/>
      <c r="C158" s="144" t="s">
        <v>217</v>
      </c>
      <c r="D158" s="144" t="s">
        <v>124</v>
      </c>
      <c r="E158" s="145" t="s">
        <v>218</v>
      </c>
      <c r="F158" s="146" t="s">
        <v>219</v>
      </c>
      <c r="G158" s="147" t="s">
        <v>155</v>
      </c>
      <c r="H158" s="148">
        <v>159.57</v>
      </c>
      <c r="I158" s="148"/>
      <c r="J158" s="148">
        <f t="shared" si="10"/>
        <v>0</v>
      </c>
      <c r="K158" s="149"/>
      <c r="L158" s="27"/>
      <c r="M158" s="150" t="s">
        <v>1</v>
      </c>
      <c r="N158" s="151" t="s">
        <v>34</v>
      </c>
      <c r="O158" s="152">
        <v>0</v>
      </c>
      <c r="P158" s="152">
        <f t="shared" si="11"/>
        <v>0</v>
      </c>
      <c r="Q158" s="152">
        <v>0</v>
      </c>
      <c r="R158" s="152">
        <f t="shared" si="12"/>
        <v>0</v>
      </c>
      <c r="S158" s="152">
        <v>0</v>
      </c>
      <c r="T158" s="153">
        <f t="shared" si="13"/>
        <v>0</v>
      </c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R158" s="154" t="s">
        <v>127</v>
      </c>
      <c r="AT158" s="154" t="s">
        <v>124</v>
      </c>
      <c r="AU158" s="154" t="s">
        <v>81</v>
      </c>
      <c r="AY158" s="14" t="s">
        <v>122</v>
      </c>
      <c r="BE158" s="155">
        <f t="shared" si="14"/>
        <v>0</v>
      </c>
      <c r="BF158" s="155">
        <f t="shared" si="15"/>
        <v>0</v>
      </c>
      <c r="BG158" s="155">
        <f t="shared" si="16"/>
        <v>0</v>
      </c>
      <c r="BH158" s="155">
        <f t="shared" si="17"/>
        <v>0</v>
      </c>
      <c r="BI158" s="155">
        <f t="shared" si="18"/>
        <v>0</v>
      </c>
      <c r="BJ158" s="14" t="s">
        <v>81</v>
      </c>
      <c r="BK158" s="156">
        <f t="shared" si="19"/>
        <v>0</v>
      </c>
      <c r="BL158" s="14" t="s">
        <v>127</v>
      </c>
      <c r="BM158" s="154" t="s">
        <v>220</v>
      </c>
    </row>
    <row r="159" spans="1:65" s="12" customFormat="1" ht="26.1" customHeight="1" x14ac:dyDescent="0.2">
      <c r="B159" s="131"/>
      <c r="D159" s="132" t="s">
        <v>67</v>
      </c>
      <c r="E159" s="133" t="s">
        <v>221</v>
      </c>
      <c r="F159" s="133" t="s">
        <v>222</v>
      </c>
      <c r="J159" s="134">
        <f>BK159</f>
        <v>0</v>
      </c>
      <c r="L159" s="131"/>
      <c r="M159" s="135"/>
      <c r="N159" s="136"/>
      <c r="O159" s="136"/>
      <c r="P159" s="137">
        <f>P160+P168+P178+P191</f>
        <v>657.55501000000004</v>
      </c>
      <c r="Q159" s="136"/>
      <c r="R159" s="137">
        <f>R160+R168+R178+R191</f>
        <v>2.9731399999999999</v>
      </c>
      <c r="S159" s="136"/>
      <c r="T159" s="138">
        <f>T160+T168+T178+T191</f>
        <v>0</v>
      </c>
      <c r="AR159" s="132" t="s">
        <v>81</v>
      </c>
      <c r="AT159" s="139" t="s">
        <v>67</v>
      </c>
      <c r="AU159" s="139" t="s">
        <v>68</v>
      </c>
      <c r="AY159" s="132" t="s">
        <v>122</v>
      </c>
      <c r="BK159" s="140">
        <f>BK160+BK168+BK178+BK191</f>
        <v>0</v>
      </c>
    </row>
    <row r="160" spans="1:65" s="12" customFormat="1" ht="23.1" customHeight="1" x14ac:dyDescent="0.2">
      <c r="B160" s="131"/>
      <c r="D160" s="132" t="s">
        <v>67</v>
      </c>
      <c r="E160" s="141" t="s">
        <v>223</v>
      </c>
      <c r="F160" s="141" t="s">
        <v>224</v>
      </c>
      <c r="J160" s="142">
        <f>BK160</f>
        <v>0</v>
      </c>
      <c r="L160" s="131"/>
      <c r="M160" s="135"/>
      <c r="N160" s="136"/>
      <c r="O160" s="136"/>
      <c r="P160" s="137">
        <f>SUM(P161:P167)</f>
        <v>141.827</v>
      </c>
      <c r="Q160" s="136"/>
      <c r="R160" s="137">
        <f>SUM(R161:R167)</f>
        <v>0.2281</v>
      </c>
      <c r="S160" s="136"/>
      <c r="T160" s="138">
        <f>SUM(T161:T167)</f>
        <v>0</v>
      </c>
      <c r="AR160" s="132" t="s">
        <v>81</v>
      </c>
      <c r="AT160" s="139" t="s">
        <v>67</v>
      </c>
      <c r="AU160" s="139" t="s">
        <v>75</v>
      </c>
      <c r="AY160" s="132" t="s">
        <v>122</v>
      </c>
      <c r="BK160" s="140">
        <f>SUM(BK161:BK167)</f>
        <v>0</v>
      </c>
    </row>
    <row r="161" spans="1:65" s="2" customFormat="1" ht="44.25" customHeight="1" x14ac:dyDescent="0.2">
      <c r="A161" s="26"/>
      <c r="B161" s="143"/>
      <c r="C161" s="144" t="s">
        <v>225</v>
      </c>
      <c r="D161" s="144" t="s">
        <v>124</v>
      </c>
      <c r="E161" s="145" t="s">
        <v>226</v>
      </c>
      <c r="F161" s="146" t="s">
        <v>227</v>
      </c>
      <c r="G161" s="147" t="s">
        <v>176</v>
      </c>
      <c r="H161" s="148">
        <v>450</v>
      </c>
      <c r="I161" s="148"/>
      <c r="J161" s="148">
        <f t="shared" ref="J161:J167" si="20">ROUND(I161*H161,3)</f>
        <v>0</v>
      </c>
      <c r="K161" s="149"/>
      <c r="L161" s="27"/>
      <c r="M161" s="150" t="s">
        <v>1</v>
      </c>
      <c r="N161" s="151" t="s">
        <v>34</v>
      </c>
      <c r="O161" s="152">
        <v>0.1371</v>
      </c>
      <c r="P161" s="152">
        <f t="shared" ref="P161:P167" si="21">O161*H161</f>
        <v>61.695</v>
      </c>
      <c r="Q161" s="152">
        <v>4.0000000000000003E-5</v>
      </c>
      <c r="R161" s="152">
        <f t="shared" ref="R161:R167" si="22">Q161*H161</f>
        <v>1.8000000000000002E-2</v>
      </c>
      <c r="S161" s="152">
        <v>0</v>
      </c>
      <c r="T161" s="153">
        <f t="shared" ref="T161:T167" si="23">S161*H161</f>
        <v>0</v>
      </c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R161" s="154" t="s">
        <v>190</v>
      </c>
      <c r="AT161" s="154" t="s">
        <v>124</v>
      </c>
      <c r="AU161" s="154" t="s">
        <v>81</v>
      </c>
      <c r="AY161" s="14" t="s">
        <v>122</v>
      </c>
      <c r="BE161" s="155">
        <f t="shared" ref="BE161:BE167" si="24">IF(N161="základná",J161,0)</f>
        <v>0</v>
      </c>
      <c r="BF161" s="155">
        <f t="shared" ref="BF161:BF167" si="25">IF(N161="znížená",J161,0)</f>
        <v>0</v>
      </c>
      <c r="BG161" s="155">
        <f t="shared" ref="BG161:BG167" si="26">IF(N161="zákl. prenesená",J161,0)</f>
        <v>0</v>
      </c>
      <c r="BH161" s="155">
        <f t="shared" ref="BH161:BH167" si="27">IF(N161="zníž. prenesená",J161,0)</f>
        <v>0</v>
      </c>
      <c r="BI161" s="155">
        <f t="shared" ref="BI161:BI167" si="28">IF(N161="nulová",J161,0)</f>
        <v>0</v>
      </c>
      <c r="BJ161" s="14" t="s">
        <v>81</v>
      </c>
      <c r="BK161" s="156">
        <f t="shared" ref="BK161:BK167" si="29">ROUND(I161*H161,3)</f>
        <v>0</v>
      </c>
      <c r="BL161" s="14" t="s">
        <v>190</v>
      </c>
      <c r="BM161" s="154" t="s">
        <v>228</v>
      </c>
    </row>
    <row r="162" spans="1:65" s="2" customFormat="1" ht="21.75" customHeight="1" x14ac:dyDescent="0.2">
      <c r="A162" s="26"/>
      <c r="B162" s="143"/>
      <c r="C162" s="157" t="s">
        <v>229</v>
      </c>
      <c r="D162" s="157" t="s">
        <v>152</v>
      </c>
      <c r="E162" s="158" t="s">
        <v>230</v>
      </c>
      <c r="F162" s="159" t="s">
        <v>231</v>
      </c>
      <c r="G162" s="160" t="s">
        <v>176</v>
      </c>
      <c r="H162" s="161">
        <v>310</v>
      </c>
      <c r="I162" s="161"/>
      <c r="J162" s="161">
        <f t="shared" si="20"/>
        <v>0</v>
      </c>
      <c r="K162" s="162"/>
      <c r="L162" s="163"/>
      <c r="M162" s="164" t="s">
        <v>1</v>
      </c>
      <c r="N162" s="165" t="s">
        <v>34</v>
      </c>
      <c r="O162" s="152">
        <v>0</v>
      </c>
      <c r="P162" s="152">
        <f t="shared" si="21"/>
        <v>0</v>
      </c>
      <c r="Q162" s="152">
        <v>2.3000000000000001E-4</v>
      </c>
      <c r="R162" s="152">
        <f t="shared" si="22"/>
        <v>7.1300000000000002E-2</v>
      </c>
      <c r="S162" s="152">
        <v>0</v>
      </c>
      <c r="T162" s="153">
        <f t="shared" si="23"/>
        <v>0</v>
      </c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R162" s="154" t="s">
        <v>232</v>
      </c>
      <c r="AT162" s="154" t="s">
        <v>152</v>
      </c>
      <c r="AU162" s="154" t="s">
        <v>81</v>
      </c>
      <c r="AY162" s="14" t="s">
        <v>122</v>
      </c>
      <c r="BE162" s="155">
        <f t="shared" si="24"/>
        <v>0</v>
      </c>
      <c r="BF162" s="155">
        <f t="shared" si="25"/>
        <v>0</v>
      </c>
      <c r="BG162" s="155">
        <f t="shared" si="26"/>
        <v>0</v>
      </c>
      <c r="BH162" s="155">
        <f t="shared" si="27"/>
        <v>0</v>
      </c>
      <c r="BI162" s="155">
        <f t="shared" si="28"/>
        <v>0</v>
      </c>
      <c r="BJ162" s="14" t="s">
        <v>81</v>
      </c>
      <c r="BK162" s="156">
        <f t="shared" si="29"/>
        <v>0</v>
      </c>
      <c r="BL162" s="14" t="s">
        <v>190</v>
      </c>
      <c r="BM162" s="154" t="s">
        <v>233</v>
      </c>
    </row>
    <row r="163" spans="1:65" s="2" customFormat="1" ht="21.75" customHeight="1" x14ac:dyDescent="0.2">
      <c r="A163" s="26"/>
      <c r="B163" s="143"/>
      <c r="C163" s="157" t="s">
        <v>234</v>
      </c>
      <c r="D163" s="157" t="s">
        <v>152</v>
      </c>
      <c r="E163" s="158" t="s">
        <v>235</v>
      </c>
      <c r="F163" s="159" t="s">
        <v>236</v>
      </c>
      <c r="G163" s="160" t="s">
        <v>176</v>
      </c>
      <c r="H163" s="161">
        <v>140</v>
      </c>
      <c r="I163" s="161"/>
      <c r="J163" s="161">
        <f t="shared" si="20"/>
        <v>0</v>
      </c>
      <c r="K163" s="162"/>
      <c r="L163" s="163"/>
      <c r="M163" s="164" t="s">
        <v>1</v>
      </c>
      <c r="N163" s="165" t="s">
        <v>34</v>
      </c>
      <c r="O163" s="152">
        <v>0</v>
      </c>
      <c r="P163" s="152">
        <f t="shared" si="21"/>
        <v>0</v>
      </c>
      <c r="Q163" s="152">
        <v>2.5000000000000001E-4</v>
      </c>
      <c r="R163" s="152">
        <f t="shared" si="22"/>
        <v>3.5000000000000003E-2</v>
      </c>
      <c r="S163" s="152">
        <v>0</v>
      </c>
      <c r="T163" s="153">
        <f t="shared" si="23"/>
        <v>0</v>
      </c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R163" s="154" t="s">
        <v>232</v>
      </c>
      <c r="AT163" s="154" t="s">
        <v>152</v>
      </c>
      <c r="AU163" s="154" t="s">
        <v>81</v>
      </c>
      <c r="AY163" s="14" t="s">
        <v>122</v>
      </c>
      <c r="BE163" s="155">
        <f t="shared" si="24"/>
        <v>0</v>
      </c>
      <c r="BF163" s="155">
        <f t="shared" si="25"/>
        <v>0</v>
      </c>
      <c r="BG163" s="155">
        <f t="shared" si="26"/>
        <v>0</v>
      </c>
      <c r="BH163" s="155">
        <f t="shared" si="27"/>
        <v>0</v>
      </c>
      <c r="BI163" s="155">
        <f t="shared" si="28"/>
        <v>0</v>
      </c>
      <c r="BJ163" s="14" t="s">
        <v>81</v>
      </c>
      <c r="BK163" s="156">
        <f t="shared" si="29"/>
        <v>0</v>
      </c>
      <c r="BL163" s="14" t="s">
        <v>190</v>
      </c>
      <c r="BM163" s="154" t="s">
        <v>237</v>
      </c>
    </row>
    <row r="164" spans="1:65" s="2" customFormat="1" ht="44.25" customHeight="1" x14ac:dyDescent="0.2">
      <c r="A164" s="26"/>
      <c r="B164" s="143"/>
      <c r="C164" s="144" t="s">
        <v>238</v>
      </c>
      <c r="D164" s="144" t="s">
        <v>124</v>
      </c>
      <c r="E164" s="145" t="s">
        <v>239</v>
      </c>
      <c r="F164" s="146" t="s">
        <v>240</v>
      </c>
      <c r="G164" s="147" t="s">
        <v>176</v>
      </c>
      <c r="H164" s="148">
        <v>520</v>
      </c>
      <c r="I164" s="148"/>
      <c r="J164" s="148">
        <f t="shared" si="20"/>
        <v>0</v>
      </c>
      <c r="K164" s="149"/>
      <c r="L164" s="27"/>
      <c r="M164" s="150" t="s">
        <v>1</v>
      </c>
      <c r="N164" s="151" t="s">
        <v>34</v>
      </c>
      <c r="O164" s="152">
        <v>0.15409999999999999</v>
      </c>
      <c r="P164" s="152">
        <f t="shared" si="21"/>
        <v>80.131999999999991</v>
      </c>
      <c r="Q164" s="152">
        <v>4.0000000000000003E-5</v>
      </c>
      <c r="R164" s="152">
        <f t="shared" si="22"/>
        <v>2.0800000000000003E-2</v>
      </c>
      <c r="S164" s="152">
        <v>0</v>
      </c>
      <c r="T164" s="153">
        <f t="shared" si="23"/>
        <v>0</v>
      </c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R164" s="154" t="s">
        <v>190</v>
      </c>
      <c r="AT164" s="154" t="s">
        <v>124</v>
      </c>
      <c r="AU164" s="154" t="s">
        <v>81</v>
      </c>
      <c r="AY164" s="14" t="s">
        <v>122</v>
      </c>
      <c r="BE164" s="155">
        <f t="shared" si="24"/>
        <v>0</v>
      </c>
      <c r="BF164" s="155">
        <f t="shared" si="25"/>
        <v>0</v>
      </c>
      <c r="BG164" s="155">
        <f t="shared" si="26"/>
        <v>0</v>
      </c>
      <c r="BH164" s="155">
        <f t="shared" si="27"/>
        <v>0</v>
      </c>
      <c r="BI164" s="155">
        <f t="shared" si="28"/>
        <v>0</v>
      </c>
      <c r="BJ164" s="14" t="s">
        <v>81</v>
      </c>
      <c r="BK164" s="156">
        <f t="shared" si="29"/>
        <v>0</v>
      </c>
      <c r="BL164" s="14" t="s">
        <v>190</v>
      </c>
      <c r="BM164" s="154" t="s">
        <v>241</v>
      </c>
    </row>
    <row r="165" spans="1:65" s="2" customFormat="1" ht="21.75" customHeight="1" x14ac:dyDescent="0.2">
      <c r="A165" s="26"/>
      <c r="B165" s="143"/>
      <c r="C165" s="157" t="s">
        <v>242</v>
      </c>
      <c r="D165" s="157" t="s">
        <v>152</v>
      </c>
      <c r="E165" s="158" t="s">
        <v>243</v>
      </c>
      <c r="F165" s="159" t="s">
        <v>244</v>
      </c>
      <c r="G165" s="160" t="s">
        <v>176</v>
      </c>
      <c r="H165" s="161">
        <v>170</v>
      </c>
      <c r="I165" s="161"/>
      <c r="J165" s="161">
        <f t="shared" si="20"/>
        <v>0</v>
      </c>
      <c r="K165" s="162"/>
      <c r="L165" s="163"/>
      <c r="M165" s="164" t="s">
        <v>1</v>
      </c>
      <c r="N165" s="165" t="s">
        <v>34</v>
      </c>
      <c r="O165" s="152">
        <v>0</v>
      </c>
      <c r="P165" s="152">
        <f t="shared" si="21"/>
        <v>0</v>
      </c>
      <c r="Q165" s="152">
        <v>3.3E-4</v>
      </c>
      <c r="R165" s="152">
        <f t="shared" si="22"/>
        <v>5.6099999999999997E-2</v>
      </c>
      <c r="S165" s="152">
        <v>0</v>
      </c>
      <c r="T165" s="153">
        <f t="shared" si="23"/>
        <v>0</v>
      </c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R165" s="154" t="s">
        <v>232</v>
      </c>
      <c r="AT165" s="154" t="s">
        <v>152</v>
      </c>
      <c r="AU165" s="154" t="s">
        <v>81</v>
      </c>
      <c r="AY165" s="14" t="s">
        <v>122</v>
      </c>
      <c r="BE165" s="155">
        <f t="shared" si="24"/>
        <v>0</v>
      </c>
      <c r="BF165" s="155">
        <f t="shared" si="25"/>
        <v>0</v>
      </c>
      <c r="BG165" s="155">
        <f t="shared" si="26"/>
        <v>0</v>
      </c>
      <c r="BH165" s="155">
        <f t="shared" si="27"/>
        <v>0</v>
      </c>
      <c r="BI165" s="155">
        <f t="shared" si="28"/>
        <v>0</v>
      </c>
      <c r="BJ165" s="14" t="s">
        <v>81</v>
      </c>
      <c r="BK165" s="156">
        <f t="shared" si="29"/>
        <v>0</v>
      </c>
      <c r="BL165" s="14" t="s">
        <v>190</v>
      </c>
      <c r="BM165" s="154" t="s">
        <v>245</v>
      </c>
    </row>
    <row r="166" spans="1:65" s="2" customFormat="1" ht="21.75" customHeight="1" x14ac:dyDescent="0.2">
      <c r="A166" s="26"/>
      <c r="B166" s="143"/>
      <c r="C166" s="157" t="s">
        <v>246</v>
      </c>
      <c r="D166" s="157" t="s">
        <v>152</v>
      </c>
      <c r="E166" s="158" t="s">
        <v>247</v>
      </c>
      <c r="F166" s="159" t="s">
        <v>248</v>
      </c>
      <c r="G166" s="160" t="s">
        <v>176</v>
      </c>
      <c r="H166" s="161">
        <v>205</v>
      </c>
      <c r="I166" s="161"/>
      <c r="J166" s="161">
        <f t="shared" si="20"/>
        <v>0</v>
      </c>
      <c r="K166" s="162"/>
      <c r="L166" s="163"/>
      <c r="M166" s="164" t="s">
        <v>1</v>
      </c>
      <c r="N166" s="165" t="s">
        <v>34</v>
      </c>
      <c r="O166" s="152">
        <v>0</v>
      </c>
      <c r="P166" s="152">
        <f t="shared" si="21"/>
        <v>0</v>
      </c>
      <c r="Q166" s="152">
        <v>1.1E-4</v>
      </c>
      <c r="R166" s="152">
        <f t="shared" si="22"/>
        <v>2.2550000000000001E-2</v>
      </c>
      <c r="S166" s="152">
        <v>0</v>
      </c>
      <c r="T166" s="153">
        <f t="shared" si="23"/>
        <v>0</v>
      </c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R166" s="154" t="s">
        <v>232</v>
      </c>
      <c r="AT166" s="154" t="s">
        <v>152</v>
      </c>
      <c r="AU166" s="154" t="s">
        <v>81</v>
      </c>
      <c r="AY166" s="14" t="s">
        <v>122</v>
      </c>
      <c r="BE166" s="155">
        <f t="shared" si="24"/>
        <v>0</v>
      </c>
      <c r="BF166" s="155">
        <f t="shared" si="25"/>
        <v>0</v>
      </c>
      <c r="BG166" s="155">
        <f t="shared" si="26"/>
        <v>0</v>
      </c>
      <c r="BH166" s="155">
        <f t="shared" si="27"/>
        <v>0</v>
      </c>
      <c r="BI166" s="155">
        <f t="shared" si="28"/>
        <v>0</v>
      </c>
      <c r="BJ166" s="14" t="s">
        <v>81</v>
      </c>
      <c r="BK166" s="156">
        <f t="shared" si="29"/>
        <v>0</v>
      </c>
      <c r="BL166" s="14" t="s">
        <v>190</v>
      </c>
      <c r="BM166" s="154" t="s">
        <v>249</v>
      </c>
    </row>
    <row r="167" spans="1:65" s="2" customFormat="1" ht="21.75" customHeight="1" x14ac:dyDescent="0.2">
      <c r="A167" s="26"/>
      <c r="B167" s="143"/>
      <c r="C167" s="157" t="s">
        <v>250</v>
      </c>
      <c r="D167" s="157" t="s">
        <v>152</v>
      </c>
      <c r="E167" s="158" t="s">
        <v>251</v>
      </c>
      <c r="F167" s="159" t="s">
        <v>252</v>
      </c>
      <c r="G167" s="160" t="s">
        <v>176</v>
      </c>
      <c r="H167" s="161">
        <v>145</v>
      </c>
      <c r="I167" s="161"/>
      <c r="J167" s="161">
        <f t="shared" si="20"/>
        <v>0</v>
      </c>
      <c r="K167" s="162"/>
      <c r="L167" s="163"/>
      <c r="M167" s="164" t="s">
        <v>1</v>
      </c>
      <c r="N167" s="165" t="s">
        <v>34</v>
      </c>
      <c r="O167" s="152">
        <v>0</v>
      </c>
      <c r="P167" s="152">
        <f t="shared" si="21"/>
        <v>0</v>
      </c>
      <c r="Q167" s="152">
        <v>3.0000000000000001E-5</v>
      </c>
      <c r="R167" s="152">
        <f t="shared" si="22"/>
        <v>4.3499999999999997E-3</v>
      </c>
      <c r="S167" s="152">
        <v>0</v>
      </c>
      <c r="T167" s="153">
        <f t="shared" si="23"/>
        <v>0</v>
      </c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R167" s="154" t="s">
        <v>232</v>
      </c>
      <c r="AT167" s="154" t="s">
        <v>152</v>
      </c>
      <c r="AU167" s="154" t="s">
        <v>81</v>
      </c>
      <c r="AY167" s="14" t="s">
        <v>122</v>
      </c>
      <c r="BE167" s="155">
        <f t="shared" si="24"/>
        <v>0</v>
      </c>
      <c r="BF167" s="155">
        <f t="shared" si="25"/>
        <v>0</v>
      </c>
      <c r="BG167" s="155">
        <f t="shared" si="26"/>
        <v>0</v>
      </c>
      <c r="BH167" s="155">
        <f t="shared" si="27"/>
        <v>0</v>
      </c>
      <c r="BI167" s="155">
        <f t="shared" si="28"/>
        <v>0</v>
      </c>
      <c r="BJ167" s="14" t="s">
        <v>81</v>
      </c>
      <c r="BK167" s="156">
        <f t="shared" si="29"/>
        <v>0</v>
      </c>
      <c r="BL167" s="14" t="s">
        <v>190</v>
      </c>
      <c r="BM167" s="154" t="s">
        <v>253</v>
      </c>
    </row>
    <row r="168" spans="1:65" s="12" customFormat="1" ht="23.1" customHeight="1" x14ac:dyDescent="0.2">
      <c r="B168" s="131"/>
      <c r="D168" s="132" t="s">
        <v>67</v>
      </c>
      <c r="E168" s="141" t="s">
        <v>254</v>
      </c>
      <c r="F168" s="141" t="s">
        <v>255</v>
      </c>
      <c r="J168" s="142">
        <f>BK168</f>
        <v>0</v>
      </c>
      <c r="L168" s="131"/>
      <c r="M168" s="135"/>
      <c r="N168" s="136"/>
      <c r="O168" s="136"/>
      <c r="P168" s="137">
        <f>SUM(P169:P177)</f>
        <v>130.148</v>
      </c>
      <c r="Q168" s="136"/>
      <c r="R168" s="137">
        <f>SUM(R169:R177)</f>
        <v>0.53900000000000003</v>
      </c>
      <c r="S168" s="136"/>
      <c r="T168" s="138">
        <f>SUM(T169:T177)</f>
        <v>0</v>
      </c>
      <c r="AR168" s="132" t="s">
        <v>81</v>
      </c>
      <c r="AT168" s="139" t="s">
        <v>67</v>
      </c>
      <c r="AU168" s="139" t="s">
        <v>75</v>
      </c>
      <c r="AY168" s="132" t="s">
        <v>122</v>
      </c>
      <c r="BK168" s="140">
        <f>SUM(BK169:BK177)</f>
        <v>0</v>
      </c>
    </row>
    <row r="169" spans="1:65" s="2" customFormat="1" ht="33" customHeight="1" x14ac:dyDescent="0.2">
      <c r="A169" s="26"/>
      <c r="B169" s="143"/>
      <c r="C169" s="144" t="s">
        <v>256</v>
      </c>
      <c r="D169" s="144" t="s">
        <v>124</v>
      </c>
      <c r="E169" s="145" t="s">
        <v>257</v>
      </c>
      <c r="F169" s="146" t="s">
        <v>258</v>
      </c>
      <c r="G169" s="147" t="s">
        <v>184</v>
      </c>
      <c r="H169" s="148">
        <v>2</v>
      </c>
      <c r="I169" s="148"/>
      <c r="J169" s="148">
        <f t="shared" ref="J169:J177" si="30">ROUND(I169*H169,3)</f>
        <v>0</v>
      </c>
      <c r="K169" s="149"/>
      <c r="L169" s="27"/>
      <c r="M169" s="150" t="s">
        <v>1</v>
      </c>
      <c r="N169" s="151" t="s">
        <v>34</v>
      </c>
      <c r="O169" s="152">
        <v>65.073999999999998</v>
      </c>
      <c r="P169" s="152">
        <f t="shared" ref="P169:P177" si="31">O169*H169</f>
        <v>130.148</v>
      </c>
      <c r="Q169" s="152">
        <v>0.26950000000000002</v>
      </c>
      <c r="R169" s="152">
        <f t="shared" ref="R169:R177" si="32">Q169*H169</f>
        <v>0.53900000000000003</v>
      </c>
      <c r="S169" s="152">
        <v>0</v>
      </c>
      <c r="T169" s="153">
        <f t="shared" ref="T169:T177" si="33">S169*H169</f>
        <v>0</v>
      </c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R169" s="154" t="s">
        <v>190</v>
      </c>
      <c r="AT169" s="154" t="s">
        <v>124</v>
      </c>
      <c r="AU169" s="154" t="s">
        <v>81</v>
      </c>
      <c r="AY169" s="14" t="s">
        <v>122</v>
      </c>
      <c r="BE169" s="155">
        <f t="shared" ref="BE169:BE177" si="34">IF(N169="základná",J169,0)</f>
        <v>0</v>
      </c>
      <c r="BF169" s="155">
        <f t="shared" ref="BF169:BF177" si="35">IF(N169="znížená",J169,0)</f>
        <v>0</v>
      </c>
      <c r="BG169" s="155">
        <f t="shared" ref="BG169:BG177" si="36">IF(N169="zákl. prenesená",J169,0)</f>
        <v>0</v>
      </c>
      <c r="BH169" s="155">
        <f t="shared" ref="BH169:BH177" si="37">IF(N169="zníž. prenesená",J169,0)</f>
        <v>0</v>
      </c>
      <c r="BI169" s="155">
        <f t="shared" ref="BI169:BI177" si="38">IF(N169="nulová",J169,0)</f>
        <v>0</v>
      </c>
      <c r="BJ169" s="14" t="s">
        <v>81</v>
      </c>
      <c r="BK169" s="156">
        <f t="shared" ref="BK169:BK177" si="39">ROUND(I169*H169,3)</f>
        <v>0</v>
      </c>
      <c r="BL169" s="14" t="s">
        <v>190</v>
      </c>
      <c r="BM169" s="154" t="s">
        <v>259</v>
      </c>
    </row>
    <row r="170" spans="1:65" s="2" customFormat="1" ht="24.75" customHeight="1" x14ac:dyDescent="0.2">
      <c r="A170" s="26"/>
      <c r="B170" s="143"/>
      <c r="C170" s="157" t="s">
        <v>232</v>
      </c>
      <c r="D170" s="157" t="s">
        <v>152</v>
      </c>
      <c r="E170" s="158" t="s">
        <v>260</v>
      </c>
      <c r="F170" s="159" t="s">
        <v>261</v>
      </c>
      <c r="G170" s="160" t="s">
        <v>184</v>
      </c>
      <c r="H170" s="161">
        <v>2</v>
      </c>
      <c r="I170" s="161"/>
      <c r="J170" s="161">
        <f t="shared" si="30"/>
        <v>0</v>
      </c>
      <c r="K170" s="162"/>
      <c r="L170" s="163"/>
      <c r="M170" s="164" t="s">
        <v>1</v>
      </c>
      <c r="N170" s="165" t="s">
        <v>34</v>
      </c>
      <c r="O170" s="152">
        <v>0</v>
      </c>
      <c r="P170" s="152">
        <f t="shared" si="31"/>
        <v>0</v>
      </c>
      <c r="Q170" s="152">
        <v>0</v>
      </c>
      <c r="R170" s="152">
        <f t="shared" si="32"/>
        <v>0</v>
      </c>
      <c r="S170" s="152">
        <v>0</v>
      </c>
      <c r="T170" s="153">
        <f t="shared" si="33"/>
        <v>0</v>
      </c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R170" s="154" t="s">
        <v>232</v>
      </c>
      <c r="AT170" s="154" t="s">
        <v>152</v>
      </c>
      <c r="AU170" s="154" t="s">
        <v>81</v>
      </c>
      <c r="AY170" s="14" t="s">
        <v>122</v>
      </c>
      <c r="BE170" s="155">
        <f t="shared" si="34"/>
        <v>0</v>
      </c>
      <c r="BF170" s="155">
        <f t="shared" si="35"/>
        <v>0</v>
      </c>
      <c r="BG170" s="155">
        <f t="shared" si="36"/>
        <v>0</v>
      </c>
      <c r="BH170" s="155">
        <f t="shared" si="37"/>
        <v>0</v>
      </c>
      <c r="BI170" s="155">
        <f t="shared" si="38"/>
        <v>0</v>
      </c>
      <c r="BJ170" s="14" t="s">
        <v>81</v>
      </c>
      <c r="BK170" s="156">
        <f t="shared" si="39"/>
        <v>0</v>
      </c>
      <c r="BL170" s="14" t="s">
        <v>190</v>
      </c>
      <c r="BM170" s="154" t="s">
        <v>262</v>
      </c>
    </row>
    <row r="171" spans="1:65" s="2" customFormat="1" ht="30.75" customHeight="1" x14ac:dyDescent="0.2">
      <c r="A171" s="26"/>
      <c r="B171" s="143"/>
      <c r="C171" s="157" t="s">
        <v>263</v>
      </c>
      <c r="D171" s="157" t="s">
        <v>152</v>
      </c>
      <c r="E171" s="158" t="s">
        <v>264</v>
      </c>
      <c r="F171" s="159" t="s">
        <v>384</v>
      </c>
      <c r="G171" s="160" t="s">
        <v>184</v>
      </c>
      <c r="H171" s="161">
        <v>2</v>
      </c>
      <c r="I171" s="161"/>
      <c r="J171" s="161">
        <f t="shared" si="30"/>
        <v>0</v>
      </c>
      <c r="K171" s="162"/>
      <c r="L171" s="163"/>
      <c r="M171" s="164" t="s">
        <v>1</v>
      </c>
      <c r="N171" s="165" t="s">
        <v>34</v>
      </c>
      <c r="O171" s="152">
        <v>0</v>
      </c>
      <c r="P171" s="152">
        <f t="shared" si="31"/>
        <v>0</v>
      </c>
      <c r="Q171" s="152">
        <v>0</v>
      </c>
      <c r="R171" s="152">
        <f t="shared" si="32"/>
        <v>0</v>
      </c>
      <c r="S171" s="152">
        <v>0</v>
      </c>
      <c r="T171" s="153">
        <f t="shared" si="33"/>
        <v>0</v>
      </c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R171" s="154" t="s">
        <v>232</v>
      </c>
      <c r="AT171" s="154" t="s">
        <v>152</v>
      </c>
      <c r="AU171" s="154" t="s">
        <v>81</v>
      </c>
      <c r="AY171" s="14" t="s">
        <v>122</v>
      </c>
      <c r="BE171" s="155">
        <f t="shared" si="34"/>
        <v>0</v>
      </c>
      <c r="BF171" s="155">
        <f t="shared" si="35"/>
        <v>0</v>
      </c>
      <c r="BG171" s="155">
        <f t="shared" si="36"/>
        <v>0</v>
      </c>
      <c r="BH171" s="155">
        <f t="shared" si="37"/>
        <v>0</v>
      </c>
      <c r="BI171" s="155">
        <f t="shared" si="38"/>
        <v>0</v>
      </c>
      <c r="BJ171" s="14" t="s">
        <v>81</v>
      </c>
      <c r="BK171" s="156">
        <f t="shared" si="39"/>
        <v>0</v>
      </c>
      <c r="BL171" s="14" t="s">
        <v>190</v>
      </c>
      <c r="BM171" s="154" t="s">
        <v>265</v>
      </c>
    </row>
    <row r="172" spans="1:65" s="2" customFormat="1" ht="12" x14ac:dyDescent="0.2">
      <c r="A172" s="26"/>
      <c r="B172" s="143"/>
      <c r="C172" s="157" t="s">
        <v>266</v>
      </c>
      <c r="D172" s="157" t="s">
        <v>152</v>
      </c>
      <c r="E172" s="158" t="s">
        <v>267</v>
      </c>
      <c r="F172" s="159" t="s">
        <v>385</v>
      </c>
      <c r="G172" s="160" t="s">
        <v>184</v>
      </c>
      <c r="H172" s="161">
        <v>1</v>
      </c>
      <c r="I172" s="161"/>
      <c r="J172" s="161">
        <f t="shared" si="30"/>
        <v>0</v>
      </c>
      <c r="K172" s="162"/>
      <c r="L172" s="163"/>
      <c r="M172" s="164" t="s">
        <v>1</v>
      </c>
      <c r="N172" s="165" t="s">
        <v>34</v>
      </c>
      <c r="O172" s="152">
        <v>0</v>
      </c>
      <c r="P172" s="152">
        <f t="shared" si="31"/>
        <v>0</v>
      </c>
      <c r="Q172" s="152">
        <v>0</v>
      </c>
      <c r="R172" s="152">
        <f t="shared" si="32"/>
        <v>0</v>
      </c>
      <c r="S172" s="152">
        <v>0</v>
      </c>
      <c r="T172" s="153">
        <f t="shared" si="33"/>
        <v>0</v>
      </c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R172" s="154" t="s">
        <v>232</v>
      </c>
      <c r="AT172" s="154" t="s">
        <v>152</v>
      </c>
      <c r="AU172" s="154" t="s">
        <v>81</v>
      </c>
      <c r="AY172" s="14" t="s">
        <v>122</v>
      </c>
      <c r="BE172" s="155">
        <f t="shared" si="34"/>
        <v>0</v>
      </c>
      <c r="BF172" s="155">
        <f t="shared" si="35"/>
        <v>0</v>
      </c>
      <c r="BG172" s="155">
        <f t="shared" si="36"/>
        <v>0</v>
      </c>
      <c r="BH172" s="155">
        <f t="shared" si="37"/>
        <v>0</v>
      </c>
      <c r="BI172" s="155">
        <f t="shared" si="38"/>
        <v>0</v>
      </c>
      <c r="BJ172" s="14" t="s">
        <v>81</v>
      </c>
      <c r="BK172" s="156">
        <f t="shared" si="39"/>
        <v>0</v>
      </c>
      <c r="BL172" s="14" t="s">
        <v>190</v>
      </c>
      <c r="BM172" s="154" t="s">
        <v>268</v>
      </c>
    </row>
    <row r="173" spans="1:65" s="2" customFormat="1" ht="24" x14ac:dyDescent="0.2">
      <c r="A173" s="26"/>
      <c r="B173" s="143"/>
      <c r="C173" s="157" t="s">
        <v>269</v>
      </c>
      <c r="D173" s="157" t="s">
        <v>152</v>
      </c>
      <c r="E173" s="158" t="s">
        <v>270</v>
      </c>
      <c r="F173" s="159" t="s">
        <v>386</v>
      </c>
      <c r="G173" s="160" t="s">
        <v>184</v>
      </c>
      <c r="H173" s="161">
        <v>1</v>
      </c>
      <c r="I173" s="161"/>
      <c r="J173" s="161">
        <f t="shared" si="30"/>
        <v>0</v>
      </c>
      <c r="K173" s="162"/>
      <c r="L173" s="163"/>
      <c r="M173" s="164" t="s">
        <v>1</v>
      </c>
      <c r="N173" s="165" t="s">
        <v>34</v>
      </c>
      <c r="O173" s="152">
        <v>0</v>
      </c>
      <c r="P173" s="152">
        <f t="shared" si="31"/>
        <v>0</v>
      </c>
      <c r="Q173" s="152">
        <v>0</v>
      </c>
      <c r="R173" s="152">
        <f t="shared" si="32"/>
        <v>0</v>
      </c>
      <c r="S173" s="152">
        <v>0</v>
      </c>
      <c r="T173" s="153">
        <f t="shared" si="33"/>
        <v>0</v>
      </c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R173" s="154" t="s">
        <v>232</v>
      </c>
      <c r="AT173" s="154" t="s">
        <v>152</v>
      </c>
      <c r="AU173" s="154" t="s">
        <v>81</v>
      </c>
      <c r="AY173" s="14" t="s">
        <v>122</v>
      </c>
      <c r="BE173" s="155">
        <f t="shared" si="34"/>
        <v>0</v>
      </c>
      <c r="BF173" s="155">
        <f t="shared" si="35"/>
        <v>0</v>
      </c>
      <c r="BG173" s="155">
        <f t="shared" si="36"/>
        <v>0</v>
      </c>
      <c r="BH173" s="155">
        <f t="shared" si="37"/>
        <v>0</v>
      </c>
      <c r="BI173" s="155">
        <f t="shared" si="38"/>
        <v>0</v>
      </c>
      <c r="BJ173" s="14" t="s">
        <v>81</v>
      </c>
      <c r="BK173" s="156">
        <f t="shared" si="39"/>
        <v>0</v>
      </c>
      <c r="BL173" s="14" t="s">
        <v>190</v>
      </c>
      <c r="BM173" s="154" t="s">
        <v>271</v>
      </c>
    </row>
    <row r="174" spans="1:65" s="2" customFormat="1" ht="12" x14ac:dyDescent="0.2">
      <c r="A174" s="26"/>
      <c r="B174" s="143"/>
      <c r="C174" s="157" t="s">
        <v>272</v>
      </c>
      <c r="D174" s="157" t="s">
        <v>152</v>
      </c>
      <c r="E174" s="158" t="s">
        <v>273</v>
      </c>
      <c r="F174" s="159" t="s">
        <v>387</v>
      </c>
      <c r="G174" s="160" t="s">
        <v>184</v>
      </c>
      <c r="H174" s="161">
        <v>1</v>
      </c>
      <c r="I174" s="161"/>
      <c r="J174" s="161">
        <f t="shared" si="30"/>
        <v>0</v>
      </c>
      <c r="K174" s="162"/>
      <c r="L174" s="163"/>
      <c r="M174" s="164" t="s">
        <v>1</v>
      </c>
      <c r="N174" s="165" t="s">
        <v>34</v>
      </c>
      <c r="O174" s="152">
        <v>0</v>
      </c>
      <c r="P174" s="152">
        <f t="shared" si="31"/>
        <v>0</v>
      </c>
      <c r="Q174" s="152">
        <v>0</v>
      </c>
      <c r="R174" s="152">
        <f t="shared" si="32"/>
        <v>0</v>
      </c>
      <c r="S174" s="152">
        <v>0</v>
      </c>
      <c r="T174" s="153">
        <f t="shared" si="33"/>
        <v>0</v>
      </c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R174" s="154" t="s">
        <v>232</v>
      </c>
      <c r="AT174" s="154" t="s">
        <v>152</v>
      </c>
      <c r="AU174" s="154" t="s">
        <v>81</v>
      </c>
      <c r="AY174" s="14" t="s">
        <v>122</v>
      </c>
      <c r="BE174" s="155">
        <f t="shared" si="34"/>
        <v>0</v>
      </c>
      <c r="BF174" s="155">
        <f t="shared" si="35"/>
        <v>0</v>
      </c>
      <c r="BG174" s="155">
        <f t="shared" si="36"/>
        <v>0</v>
      </c>
      <c r="BH174" s="155">
        <f t="shared" si="37"/>
        <v>0</v>
      </c>
      <c r="BI174" s="155">
        <f t="shared" si="38"/>
        <v>0</v>
      </c>
      <c r="BJ174" s="14" t="s">
        <v>81</v>
      </c>
      <c r="BK174" s="156">
        <f t="shared" si="39"/>
        <v>0</v>
      </c>
      <c r="BL174" s="14" t="s">
        <v>190</v>
      </c>
      <c r="BM174" s="154" t="s">
        <v>274</v>
      </c>
    </row>
    <row r="175" spans="1:65" s="2" customFormat="1" ht="12" x14ac:dyDescent="0.2">
      <c r="A175" s="26"/>
      <c r="B175" s="143"/>
      <c r="C175" s="157" t="s">
        <v>275</v>
      </c>
      <c r="D175" s="157" t="s">
        <v>152</v>
      </c>
      <c r="E175" s="158" t="s">
        <v>276</v>
      </c>
      <c r="F175" s="159" t="s">
        <v>388</v>
      </c>
      <c r="G175" s="160" t="s">
        <v>184</v>
      </c>
      <c r="H175" s="161">
        <v>2</v>
      </c>
      <c r="I175" s="161"/>
      <c r="J175" s="161">
        <f t="shared" si="30"/>
        <v>0</v>
      </c>
      <c r="K175" s="162"/>
      <c r="L175" s="163"/>
      <c r="M175" s="164" t="s">
        <v>1</v>
      </c>
      <c r="N175" s="165" t="s">
        <v>34</v>
      </c>
      <c r="O175" s="152">
        <v>0</v>
      </c>
      <c r="P175" s="152">
        <f t="shared" si="31"/>
        <v>0</v>
      </c>
      <c r="Q175" s="152">
        <v>0</v>
      </c>
      <c r="R175" s="152">
        <f t="shared" si="32"/>
        <v>0</v>
      </c>
      <c r="S175" s="152">
        <v>0</v>
      </c>
      <c r="T175" s="153">
        <f t="shared" si="33"/>
        <v>0</v>
      </c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R175" s="154" t="s">
        <v>232</v>
      </c>
      <c r="AT175" s="154" t="s">
        <v>152</v>
      </c>
      <c r="AU175" s="154" t="s">
        <v>81</v>
      </c>
      <c r="AY175" s="14" t="s">
        <v>122</v>
      </c>
      <c r="BE175" s="155">
        <f t="shared" si="34"/>
        <v>0</v>
      </c>
      <c r="BF175" s="155">
        <f t="shared" si="35"/>
        <v>0</v>
      </c>
      <c r="BG175" s="155">
        <f t="shared" si="36"/>
        <v>0</v>
      </c>
      <c r="BH175" s="155">
        <f t="shared" si="37"/>
        <v>0</v>
      </c>
      <c r="BI175" s="155">
        <f t="shared" si="38"/>
        <v>0</v>
      </c>
      <c r="BJ175" s="14" t="s">
        <v>81</v>
      </c>
      <c r="BK175" s="156">
        <f t="shared" si="39"/>
        <v>0</v>
      </c>
      <c r="BL175" s="14" t="s">
        <v>190</v>
      </c>
      <c r="BM175" s="154" t="s">
        <v>277</v>
      </c>
    </row>
    <row r="176" spans="1:65" s="2" customFormat="1" ht="16.5" customHeight="1" x14ac:dyDescent="0.2">
      <c r="A176" s="26"/>
      <c r="B176" s="143"/>
      <c r="C176" s="157" t="s">
        <v>278</v>
      </c>
      <c r="D176" s="157" t="s">
        <v>152</v>
      </c>
      <c r="E176" s="158" t="s">
        <v>279</v>
      </c>
      <c r="F176" s="159" t="s">
        <v>280</v>
      </c>
      <c r="G176" s="160" t="s">
        <v>184</v>
      </c>
      <c r="H176" s="161">
        <v>3</v>
      </c>
      <c r="I176" s="161"/>
      <c r="J176" s="161">
        <f t="shared" si="30"/>
        <v>0</v>
      </c>
      <c r="K176" s="162"/>
      <c r="L176" s="163"/>
      <c r="M176" s="164" t="s">
        <v>1</v>
      </c>
      <c r="N176" s="165" t="s">
        <v>34</v>
      </c>
      <c r="O176" s="152">
        <v>0</v>
      </c>
      <c r="P176" s="152">
        <f t="shared" si="31"/>
        <v>0</v>
      </c>
      <c r="Q176" s="152">
        <v>0</v>
      </c>
      <c r="R176" s="152">
        <f t="shared" si="32"/>
        <v>0</v>
      </c>
      <c r="S176" s="152">
        <v>0</v>
      </c>
      <c r="T176" s="153">
        <f t="shared" si="33"/>
        <v>0</v>
      </c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R176" s="154" t="s">
        <v>232</v>
      </c>
      <c r="AT176" s="154" t="s">
        <v>152</v>
      </c>
      <c r="AU176" s="154" t="s">
        <v>81</v>
      </c>
      <c r="AY176" s="14" t="s">
        <v>122</v>
      </c>
      <c r="BE176" s="155">
        <f t="shared" si="34"/>
        <v>0</v>
      </c>
      <c r="BF176" s="155">
        <f t="shared" si="35"/>
        <v>0</v>
      </c>
      <c r="BG176" s="155">
        <f t="shared" si="36"/>
        <v>0</v>
      </c>
      <c r="BH176" s="155">
        <f t="shared" si="37"/>
        <v>0</v>
      </c>
      <c r="BI176" s="155">
        <f t="shared" si="38"/>
        <v>0</v>
      </c>
      <c r="BJ176" s="14" t="s">
        <v>81</v>
      </c>
      <c r="BK176" s="156">
        <f t="shared" si="39"/>
        <v>0</v>
      </c>
      <c r="BL176" s="14" t="s">
        <v>190</v>
      </c>
      <c r="BM176" s="154" t="s">
        <v>281</v>
      </c>
    </row>
    <row r="177" spans="1:65" s="2" customFormat="1" ht="12" x14ac:dyDescent="0.2">
      <c r="A177" s="26"/>
      <c r="B177" s="143"/>
      <c r="C177" s="157" t="s">
        <v>282</v>
      </c>
      <c r="D177" s="157" t="s">
        <v>152</v>
      </c>
      <c r="E177" s="158" t="s">
        <v>283</v>
      </c>
      <c r="F177" s="159" t="s">
        <v>283</v>
      </c>
      <c r="G177" s="160" t="s">
        <v>184</v>
      </c>
      <c r="H177" s="161">
        <v>1</v>
      </c>
      <c r="I177" s="161"/>
      <c r="J177" s="161">
        <f t="shared" si="30"/>
        <v>0</v>
      </c>
      <c r="K177" s="162"/>
      <c r="L177" s="163"/>
      <c r="M177" s="164" t="s">
        <v>1</v>
      </c>
      <c r="N177" s="165" t="s">
        <v>34</v>
      </c>
      <c r="O177" s="152">
        <v>0</v>
      </c>
      <c r="P177" s="152">
        <f t="shared" si="31"/>
        <v>0</v>
      </c>
      <c r="Q177" s="152">
        <v>0</v>
      </c>
      <c r="R177" s="152">
        <f t="shared" si="32"/>
        <v>0</v>
      </c>
      <c r="S177" s="152">
        <v>0</v>
      </c>
      <c r="T177" s="153">
        <f t="shared" si="33"/>
        <v>0</v>
      </c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R177" s="154" t="s">
        <v>232</v>
      </c>
      <c r="AT177" s="154" t="s">
        <v>152</v>
      </c>
      <c r="AU177" s="154" t="s">
        <v>81</v>
      </c>
      <c r="AY177" s="14" t="s">
        <v>122</v>
      </c>
      <c r="BE177" s="155">
        <f t="shared" si="34"/>
        <v>0</v>
      </c>
      <c r="BF177" s="155">
        <f t="shared" si="35"/>
        <v>0</v>
      </c>
      <c r="BG177" s="155">
        <f t="shared" si="36"/>
        <v>0</v>
      </c>
      <c r="BH177" s="155">
        <f t="shared" si="37"/>
        <v>0</v>
      </c>
      <c r="BI177" s="155">
        <f t="shared" si="38"/>
        <v>0</v>
      </c>
      <c r="BJ177" s="14" t="s">
        <v>81</v>
      </c>
      <c r="BK177" s="156">
        <f t="shared" si="39"/>
        <v>0</v>
      </c>
      <c r="BL177" s="14" t="s">
        <v>190</v>
      </c>
      <c r="BM177" s="154" t="s">
        <v>284</v>
      </c>
    </row>
    <row r="178" spans="1:65" s="12" customFormat="1" ht="23.1" customHeight="1" x14ac:dyDescent="0.2">
      <c r="B178" s="131"/>
      <c r="D178" s="132" t="s">
        <v>67</v>
      </c>
      <c r="E178" s="141" t="s">
        <v>285</v>
      </c>
      <c r="F178" s="141" t="s">
        <v>286</v>
      </c>
      <c r="J178" s="142">
        <f>BK178</f>
        <v>0</v>
      </c>
      <c r="L178" s="131"/>
      <c r="M178" s="135"/>
      <c r="N178" s="136"/>
      <c r="O178" s="136"/>
      <c r="P178" s="137">
        <f>SUM(P179:P190)</f>
        <v>375.59692000000001</v>
      </c>
      <c r="Q178" s="136"/>
      <c r="R178" s="137">
        <f>SUM(R179:R190)</f>
        <v>1.8460400000000001</v>
      </c>
      <c r="S178" s="136"/>
      <c r="T178" s="138">
        <f>SUM(T179:T190)</f>
        <v>0</v>
      </c>
      <c r="AR178" s="132" t="s">
        <v>81</v>
      </c>
      <c r="AT178" s="139" t="s">
        <v>67</v>
      </c>
      <c r="AU178" s="139" t="s">
        <v>75</v>
      </c>
      <c r="AY178" s="132" t="s">
        <v>122</v>
      </c>
      <c r="BK178" s="140">
        <f>SUM(BK179:BK190)</f>
        <v>0</v>
      </c>
    </row>
    <row r="179" spans="1:65" s="2" customFormat="1" ht="33" customHeight="1" x14ac:dyDescent="0.2">
      <c r="A179" s="26"/>
      <c r="B179" s="143"/>
      <c r="C179" s="144" t="s">
        <v>287</v>
      </c>
      <c r="D179" s="144" t="s">
        <v>124</v>
      </c>
      <c r="E179" s="145" t="s">
        <v>288</v>
      </c>
      <c r="F179" s="146" t="s">
        <v>289</v>
      </c>
      <c r="G179" s="147" t="s">
        <v>176</v>
      </c>
      <c r="H179" s="148">
        <v>6</v>
      </c>
      <c r="I179" s="148"/>
      <c r="J179" s="148">
        <f t="shared" ref="J179:J190" si="40">ROUND(I179*H179,3)</f>
        <v>0</v>
      </c>
      <c r="K179" s="149"/>
      <c r="L179" s="27"/>
      <c r="M179" s="150" t="s">
        <v>1</v>
      </c>
      <c r="N179" s="151" t="s">
        <v>34</v>
      </c>
      <c r="O179" s="152">
        <v>0.33712999999999999</v>
      </c>
      <c r="P179" s="152">
        <f t="shared" ref="P179:P190" si="41">O179*H179</f>
        <v>2.02278</v>
      </c>
      <c r="Q179" s="152">
        <v>1.9400000000000001E-3</v>
      </c>
      <c r="R179" s="152">
        <f t="shared" ref="R179:R190" si="42">Q179*H179</f>
        <v>1.1640000000000001E-2</v>
      </c>
      <c r="S179" s="152">
        <v>0</v>
      </c>
      <c r="T179" s="153">
        <f t="shared" ref="T179:T190" si="43">S179*H179</f>
        <v>0</v>
      </c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R179" s="154" t="s">
        <v>190</v>
      </c>
      <c r="AT179" s="154" t="s">
        <v>124</v>
      </c>
      <c r="AU179" s="154" t="s">
        <v>81</v>
      </c>
      <c r="AY179" s="14" t="s">
        <v>122</v>
      </c>
      <c r="BE179" s="155">
        <f t="shared" ref="BE179:BE190" si="44">IF(N179="základná",J179,0)</f>
        <v>0</v>
      </c>
      <c r="BF179" s="155">
        <f t="shared" ref="BF179:BF190" si="45">IF(N179="znížená",J179,0)</f>
        <v>0</v>
      </c>
      <c r="BG179" s="155">
        <f t="shared" ref="BG179:BG190" si="46">IF(N179="zákl. prenesená",J179,0)</f>
        <v>0</v>
      </c>
      <c r="BH179" s="155">
        <f t="shared" ref="BH179:BH190" si="47">IF(N179="zníž. prenesená",J179,0)</f>
        <v>0</v>
      </c>
      <c r="BI179" s="155">
        <f t="shared" ref="BI179:BI190" si="48">IF(N179="nulová",J179,0)</f>
        <v>0</v>
      </c>
      <c r="BJ179" s="14" t="s">
        <v>81</v>
      </c>
      <c r="BK179" s="156">
        <f t="shared" ref="BK179:BK190" si="49">ROUND(I179*H179,3)</f>
        <v>0</v>
      </c>
      <c r="BL179" s="14" t="s">
        <v>190</v>
      </c>
      <c r="BM179" s="154" t="s">
        <v>290</v>
      </c>
    </row>
    <row r="180" spans="1:65" s="2" customFormat="1" ht="33" customHeight="1" x14ac:dyDescent="0.2">
      <c r="A180" s="26"/>
      <c r="B180" s="143"/>
      <c r="C180" s="144" t="s">
        <v>291</v>
      </c>
      <c r="D180" s="144" t="s">
        <v>124</v>
      </c>
      <c r="E180" s="145" t="s">
        <v>292</v>
      </c>
      <c r="F180" s="146" t="s">
        <v>293</v>
      </c>
      <c r="G180" s="147" t="s">
        <v>176</v>
      </c>
      <c r="H180" s="148">
        <v>6</v>
      </c>
      <c r="I180" s="148"/>
      <c r="J180" s="148">
        <f t="shared" si="40"/>
        <v>0</v>
      </c>
      <c r="K180" s="149"/>
      <c r="L180" s="27"/>
      <c r="M180" s="150" t="s">
        <v>1</v>
      </c>
      <c r="N180" s="151" t="s">
        <v>34</v>
      </c>
      <c r="O180" s="152">
        <v>0.38969999999999999</v>
      </c>
      <c r="P180" s="152">
        <f t="shared" si="41"/>
        <v>2.3382000000000001</v>
      </c>
      <c r="Q180" s="152">
        <v>2.9099999999999998E-3</v>
      </c>
      <c r="R180" s="152">
        <f t="shared" si="42"/>
        <v>1.746E-2</v>
      </c>
      <c r="S180" s="152">
        <v>0</v>
      </c>
      <c r="T180" s="153">
        <f t="shared" si="43"/>
        <v>0</v>
      </c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R180" s="154" t="s">
        <v>190</v>
      </c>
      <c r="AT180" s="154" t="s">
        <v>124</v>
      </c>
      <c r="AU180" s="154" t="s">
        <v>81</v>
      </c>
      <c r="AY180" s="14" t="s">
        <v>122</v>
      </c>
      <c r="BE180" s="155">
        <f t="shared" si="44"/>
        <v>0</v>
      </c>
      <c r="BF180" s="155">
        <f t="shared" si="45"/>
        <v>0</v>
      </c>
      <c r="BG180" s="155">
        <f t="shared" si="46"/>
        <v>0</v>
      </c>
      <c r="BH180" s="155">
        <f t="shared" si="47"/>
        <v>0</v>
      </c>
      <c r="BI180" s="155">
        <f t="shared" si="48"/>
        <v>0</v>
      </c>
      <c r="BJ180" s="14" t="s">
        <v>81</v>
      </c>
      <c r="BK180" s="156">
        <f t="shared" si="49"/>
        <v>0</v>
      </c>
      <c r="BL180" s="14" t="s">
        <v>190</v>
      </c>
      <c r="BM180" s="154" t="s">
        <v>294</v>
      </c>
    </row>
    <row r="181" spans="1:65" s="2" customFormat="1" ht="33" customHeight="1" x14ac:dyDescent="0.2">
      <c r="A181" s="26"/>
      <c r="B181" s="143"/>
      <c r="C181" s="144" t="s">
        <v>295</v>
      </c>
      <c r="D181" s="144" t="s">
        <v>124</v>
      </c>
      <c r="E181" s="145" t="s">
        <v>296</v>
      </c>
      <c r="F181" s="146" t="s">
        <v>297</v>
      </c>
      <c r="G181" s="147" t="s">
        <v>176</v>
      </c>
      <c r="H181" s="148">
        <v>12</v>
      </c>
      <c r="I181" s="148"/>
      <c r="J181" s="148">
        <f t="shared" si="40"/>
        <v>0</v>
      </c>
      <c r="K181" s="149"/>
      <c r="L181" s="27"/>
      <c r="M181" s="150" t="s">
        <v>1</v>
      </c>
      <c r="N181" s="151" t="s">
        <v>34</v>
      </c>
      <c r="O181" s="152">
        <v>0.49264999999999998</v>
      </c>
      <c r="P181" s="152">
        <f t="shared" si="41"/>
        <v>5.9117999999999995</v>
      </c>
      <c r="Q181" s="152">
        <v>4.5399999999999998E-3</v>
      </c>
      <c r="R181" s="152">
        <f t="shared" si="42"/>
        <v>5.4480000000000001E-2</v>
      </c>
      <c r="S181" s="152">
        <v>0</v>
      </c>
      <c r="T181" s="153">
        <f t="shared" si="43"/>
        <v>0</v>
      </c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R181" s="154" t="s">
        <v>190</v>
      </c>
      <c r="AT181" s="154" t="s">
        <v>124</v>
      </c>
      <c r="AU181" s="154" t="s">
        <v>81</v>
      </c>
      <c r="AY181" s="14" t="s">
        <v>122</v>
      </c>
      <c r="BE181" s="155">
        <f t="shared" si="44"/>
        <v>0</v>
      </c>
      <c r="BF181" s="155">
        <f t="shared" si="45"/>
        <v>0</v>
      </c>
      <c r="BG181" s="155">
        <f t="shared" si="46"/>
        <v>0</v>
      </c>
      <c r="BH181" s="155">
        <f t="shared" si="47"/>
        <v>0</v>
      </c>
      <c r="BI181" s="155">
        <f t="shared" si="48"/>
        <v>0</v>
      </c>
      <c r="BJ181" s="14" t="s">
        <v>81</v>
      </c>
      <c r="BK181" s="156">
        <f t="shared" si="49"/>
        <v>0</v>
      </c>
      <c r="BL181" s="14" t="s">
        <v>190</v>
      </c>
      <c r="BM181" s="154" t="s">
        <v>298</v>
      </c>
    </row>
    <row r="182" spans="1:65" s="2" customFormat="1" ht="33" customHeight="1" x14ac:dyDescent="0.2">
      <c r="A182" s="26"/>
      <c r="B182" s="143"/>
      <c r="C182" s="144" t="s">
        <v>299</v>
      </c>
      <c r="D182" s="144" t="s">
        <v>124</v>
      </c>
      <c r="E182" s="145" t="s">
        <v>300</v>
      </c>
      <c r="F182" s="146" t="s">
        <v>301</v>
      </c>
      <c r="G182" s="147" t="s">
        <v>176</v>
      </c>
      <c r="H182" s="148">
        <v>7</v>
      </c>
      <c r="I182" s="148"/>
      <c r="J182" s="148">
        <f t="shared" si="40"/>
        <v>0</v>
      </c>
      <c r="K182" s="149"/>
      <c r="L182" s="27"/>
      <c r="M182" s="150" t="s">
        <v>1</v>
      </c>
      <c r="N182" s="151" t="s">
        <v>34</v>
      </c>
      <c r="O182" s="152">
        <v>0.55766000000000004</v>
      </c>
      <c r="P182" s="152">
        <f t="shared" si="41"/>
        <v>3.9036200000000001</v>
      </c>
      <c r="Q182" s="152">
        <v>6.28E-3</v>
      </c>
      <c r="R182" s="152">
        <f t="shared" si="42"/>
        <v>4.3959999999999999E-2</v>
      </c>
      <c r="S182" s="152">
        <v>0</v>
      </c>
      <c r="T182" s="153">
        <f t="shared" si="43"/>
        <v>0</v>
      </c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R182" s="154" t="s">
        <v>190</v>
      </c>
      <c r="AT182" s="154" t="s">
        <v>124</v>
      </c>
      <c r="AU182" s="154" t="s">
        <v>81</v>
      </c>
      <c r="AY182" s="14" t="s">
        <v>122</v>
      </c>
      <c r="BE182" s="155">
        <f t="shared" si="44"/>
        <v>0</v>
      </c>
      <c r="BF182" s="155">
        <f t="shared" si="45"/>
        <v>0</v>
      </c>
      <c r="BG182" s="155">
        <f t="shared" si="46"/>
        <v>0</v>
      </c>
      <c r="BH182" s="155">
        <f t="shared" si="47"/>
        <v>0</v>
      </c>
      <c r="BI182" s="155">
        <f t="shared" si="48"/>
        <v>0</v>
      </c>
      <c r="BJ182" s="14" t="s">
        <v>81</v>
      </c>
      <c r="BK182" s="156">
        <f t="shared" si="49"/>
        <v>0</v>
      </c>
      <c r="BL182" s="14" t="s">
        <v>190</v>
      </c>
      <c r="BM182" s="154" t="s">
        <v>302</v>
      </c>
    </row>
    <row r="183" spans="1:65" s="2" customFormat="1" ht="33" customHeight="1" x14ac:dyDescent="0.2">
      <c r="A183" s="26"/>
      <c r="B183" s="143"/>
      <c r="C183" s="144" t="s">
        <v>303</v>
      </c>
      <c r="D183" s="144" t="s">
        <v>124</v>
      </c>
      <c r="E183" s="145" t="s">
        <v>304</v>
      </c>
      <c r="F183" s="146" t="s">
        <v>305</v>
      </c>
      <c r="G183" s="147" t="s">
        <v>176</v>
      </c>
      <c r="H183" s="148">
        <v>38</v>
      </c>
      <c r="I183" s="148"/>
      <c r="J183" s="148">
        <f t="shared" si="40"/>
        <v>0</v>
      </c>
      <c r="K183" s="149"/>
      <c r="L183" s="27"/>
      <c r="M183" s="150" t="s">
        <v>1</v>
      </c>
      <c r="N183" s="151" t="s">
        <v>34</v>
      </c>
      <c r="O183" s="152">
        <v>0.61638999999999999</v>
      </c>
      <c r="P183" s="152">
        <f t="shared" si="41"/>
        <v>23.422820000000002</v>
      </c>
      <c r="Q183" s="152">
        <v>7.5500000000000003E-3</v>
      </c>
      <c r="R183" s="152">
        <f t="shared" si="42"/>
        <v>0.28689999999999999</v>
      </c>
      <c r="S183" s="152">
        <v>0</v>
      </c>
      <c r="T183" s="153">
        <f t="shared" si="43"/>
        <v>0</v>
      </c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R183" s="154" t="s">
        <v>190</v>
      </c>
      <c r="AT183" s="154" t="s">
        <v>124</v>
      </c>
      <c r="AU183" s="154" t="s">
        <v>81</v>
      </c>
      <c r="AY183" s="14" t="s">
        <v>122</v>
      </c>
      <c r="BE183" s="155">
        <f t="shared" si="44"/>
        <v>0</v>
      </c>
      <c r="BF183" s="155">
        <f t="shared" si="45"/>
        <v>0</v>
      </c>
      <c r="BG183" s="155">
        <f t="shared" si="46"/>
        <v>0</v>
      </c>
      <c r="BH183" s="155">
        <f t="shared" si="47"/>
        <v>0</v>
      </c>
      <c r="BI183" s="155">
        <f t="shared" si="48"/>
        <v>0</v>
      </c>
      <c r="BJ183" s="14" t="s">
        <v>81</v>
      </c>
      <c r="BK183" s="156">
        <f t="shared" si="49"/>
        <v>0</v>
      </c>
      <c r="BL183" s="14" t="s">
        <v>190</v>
      </c>
      <c r="BM183" s="154" t="s">
        <v>306</v>
      </c>
    </row>
    <row r="184" spans="1:65" s="2" customFormat="1" ht="33" customHeight="1" x14ac:dyDescent="0.2">
      <c r="A184" s="26"/>
      <c r="B184" s="143"/>
      <c r="C184" s="144" t="s">
        <v>307</v>
      </c>
      <c r="D184" s="144" t="s">
        <v>124</v>
      </c>
      <c r="E184" s="145" t="s">
        <v>308</v>
      </c>
      <c r="F184" s="146" t="s">
        <v>309</v>
      </c>
      <c r="G184" s="147" t="s">
        <v>176</v>
      </c>
      <c r="H184" s="148">
        <v>30</v>
      </c>
      <c r="I184" s="148"/>
      <c r="J184" s="148">
        <f t="shared" si="40"/>
        <v>0</v>
      </c>
      <c r="K184" s="149"/>
      <c r="L184" s="27"/>
      <c r="M184" s="150" t="s">
        <v>1</v>
      </c>
      <c r="N184" s="151" t="s">
        <v>34</v>
      </c>
      <c r="O184" s="152">
        <v>0.73501000000000005</v>
      </c>
      <c r="P184" s="152">
        <f t="shared" si="41"/>
        <v>22.0503</v>
      </c>
      <c r="Q184" s="152">
        <v>1.0319999999999999E-2</v>
      </c>
      <c r="R184" s="152">
        <f t="shared" si="42"/>
        <v>0.30959999999999999</v>
      </c>
      <c r="S184" s="152">
        <v>0</v>
      </c>
      <c r="T184" s="153">
        <f t="shared" si="43"/>
        <v>0</v>
      </c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R184" s="154" t="s">
        <v>190</v>
      </c>
      <c r="AT184" s="154" t="s">
        <v>124</v>
      </c>
      <c r="AU184" s="154" t="s">
        <v>81</v>
      </c>
      <c r="AY184" s="14" t="s">
        <v>122</v>
      </c>
      <c r="BE184" s="155">
        <f t="shared" si="44"/>
        <v>0</v>
      </c>
      <c r="BF184" s="155">
        <f t="shared" si="45"/>
        <v>0</v>
      </c>
      <c r="BG184" s="155">
        <f t="shared" si="46"/>
        <v>0</v>
      </c>
      <c r="BH184" s="155">
        <f t="shared" si="47"/>
        <v>0</v>
      </c>
      <c r="BI184" s="155">
        <f t="shared" si="48"/>
        <v>0</v>
      </c>
      <c r="BJ184" s="14" t="s">
        <v>81</v>
      </c>
      <c r="BK184" s="156">
        <f t="shared" si="49"/>
        <v>0</v>
      </c>
      <c r="BL184" s="14" t="s">
        <v>190</v>
      </c>
      <c r="BM184" s="154" t="s">
        <v>310</v>
      </c>
    </row>
    <row r="185" spans="1:65" s="2" customFormat="1" ht="24" x14ac:dyDescent="0.2">
      <c r="A185" s="26"/>
      <c r="B185" s="143"/>
      <c r="C185" s="144" t="s">
        <v>311</v>
      </c>
      <c r="D185" s="144" t="s">
        <v>124</v>
      </c>
      <c r="E185" s="145" t="s">
        <v>312</v>
      </c>
      <c r="F185" s="146" t="s">
        <v>313</v>
      </c>
      <c r="G185" s="147" t="s">
        <v>176</v>
      </c>
      <c r="H185" s="148">
        <v>120</v>
      </c>
      <c r="I185" s="148"/>
      <c r="J185" s="148">
        <f t="shared" si="40"/>
        <v>0</v>
      </c>
      <c r="K185" s="149"/>
      <c r="L185" s="27"/>
      <c r="M185" s="150" t="s">
        <v>1</v>
      </c>
      <c r="N185" s="151" t="s">
        <v>34</v>
      </c>
      <c r="O185" s="152">
        <v>0.24507999999999999</v>
      </c>
      <c r="P185" s="152">
        <f t="shared" si="41"/>
        <v>29.409599999999998</v>
      </c>
      <c r="Q185" s="152">
        <v>9.2000000000000003E-4</v>
      </c>
      <c r="R185" s="152">
        <f t="shared" si="42"/>
        <v>0.1104</v>
      </c>
      <c r="S185" s="152">
        <v>0</v>
      </c>
      <c r="T185" s="153">
        <f t="shared" si="43"/>
        <v>0</v>
      </c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R185" s="154" t="s">
        <v>190</v>
      </c>
      <c r="AT185" s="154" t="s">
        <v>124</v>
      </c>
      <c r="AU185" s="154" t="s">
        <v>81</v>
      </c>
      <c r="AY185" s="14" t="s">
        <v>122</v>
      </c>
      <c r="BE185" s="155">
        <f t="shared" si="44"/>
        <v>0</v>
      </c>
      <c r="BF185" s="155">
        <f t="shared" si="45"/>
        <v>0</v>
      </c>
      <c r="BG185" s="155">
        <f t="shared" si="46"/>
        <v>0</v>
      </c>
      <c r="BH185" s="155">
        <f t="shared" si="47"/>
        <v>0</v>
      </c>
      <c r="BI185" s="155">
        <f t="shared" si="48"/>
        <v>0</v>
      </c>
      <c r="BJ185" s="14" t="s">
        <v>81</v>
      </c>
      <c r="BK185" s="156">
        <f t="shared" si="49"/>
        <v>0</v>
      </c>
      <c r="BL185" s="14" t="s">
        <v>190</v>
      </c>
      <c r="BM185" s="154" t="s">
        <v>314</v>
      </c>
    </row>
    <row r="186" spans="1:65" s="2" customFormat="1" ht="24" x14ac:dyDescent="0.2">
      <c r="A186" s="26"/>
      <c r="B186" s="143"/>
      <c r="C186" s="144" t="s">
        <v>315</v>
      </c>
      <c r="D186" s="144" t="s">
        <v>124</v>
      </c>
      <c r="E186" s="145" t="s">
        <v>316</v>
      </c>
      <c r="F186" s="146" t="s">
        <v>317</v>
      </c>
      <c r="G186" s="147" t="s">
        <v>176</v>
      </c>
      <c r="H186" s="148">
        <v>190</v>
      </c>
      <c r="I186" s="148"/>
      <c r="J186" s="148">
        <f t="shared" si="40"/>
        <v>0</v>
      </c>
      <c r="K186" s="149"/>
      <c r="L186" s="27"/>
      <c r="M186" s="150" t="s">
        <v>1</v>
      </c>
      <c r="N186" s="151" t="s">
        <v>34</v>
      </c>
      <c r="O186" s="152">
        <v>0.245</v>
      </c>
      <c r="P186" s="152">
        <f t="shared" si="41"/>
        <v>46.55</v>
      </c>
      <c r="Q186" s="152">
        <v>1.08E-3</v>
      </c>
      <c r="R186" s="152">
        <f t="shared" si="42"/>
        <v>0.20519999999999999</v>
      </c>
      <c r="S186" s="152">
        <v>0</v>
      </c>
      <c r="T186" s="153">
        <f t="shared" si="43"/>
        <v>0</v>
      </c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R186" s="154" t="s">
        <v>190</v>
      </c>
      <c r="AT186" s="154" t="s">
        <v>124</v>
      </c>
      <c r="AU186" s="154" t="s">
        <v>81</v>
      </c>
      <c r="AY186" s="14" t="s">
        <v>122</v>
      </c>
      <c r="BE186" s="155">
        <f t="shared" si="44"/>
        <v>0</v>
      </c>
      <c r="BF186" s="155">
        <f t="shared" si="45"/>
        <v>0</v>
      </c>
      <c r="BG186" s="155">
        <f t="shared" si="46"/>
        <v>0</v>
      </c>
      <c r="BH186" s="155">
        <f t="shared" si="47"/>
        <v>0</v>
      </c>
      <c r="BI186" s="155">
        <f t="shared" si="48"/>
        <v>0</v>
      </c>
      <c r="BJ186" s="14" t="s">
        <v>81</v>
      </c>
      <c r="BK186" s="156">
        <f t="shared" si="49"/>
        <v>0</v>
      </c>
      <c r="BL186" s="14" t="s">
        <v>190</v>
      </c>
      <c r="BM186" s="154" t="s">
        <v>318</v>
      </c>
    </row>
    <row r="187" spans="1:65" s="2" customFormat="1" ht="16.5" customHeight="1" x14ac:dyDescent="0.2">
      <c r="A187" s="26"/>
      <c r="B187" s="143"/>
      <c r="C187" s="144" t="s">
        <v>319</v>
      </c>
      <c r="D187" s="144" t="s">
        <v>124</v>
      </c>
      <c r="E187" s="145" t="s">
        <v>320</v>
      </c>
      <c r="F187" s="146" t="s">
        <v>321</v>
      </c>
      <c r="G187" s="147" t="s">
        <v>176</v>
      </c>
      <c r="H187" s="148">
        <v>140</v>
      </c>
      <c r="I187" s="148"/>
      <c r="J187" s="148">
        <f t="shared" si="40"/>
        <v>0</v>
      </c>
      <c r="K187" s="149"/>
      <c r="L187" s="27"/>
      <c r="M187" s="150" t="s">
        <v>1</v>
      </c>
      <c r="N187" s="151" t="s">
        <v>34</v>
      </c>
      <c r="O187" s="152">
        <v>0.24507999999999999</v>
      </c>
      <c r="P187" s="152">
        <f t="shared" si="41"/>
        <v>34.311199999999999</v>
      </c>
      <c r="Q187" s="152">
        <v>1.2800000000000001E-3</v>
      </c>
      <c r="R187" s="152">
        <f t="shared" si="42"/>
        <v>0.17920000000000003</v>
      </c>
      <c r="S187" s="152">
        <v>0</v>
      </c>
      <c r="T187" s="153">
        <f t="shared" si="43"/>
        <v>0</v>
      </c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R187" s="154" t="s">
        <v>190</v>
      </c>
      <c r="AT187" s="154" t="s">
        <v>124</v>
      </c>
      <c r="AU187" s="154" t="s">
        <v>81</v>
      </c>
      <c r="AY187" s="14" t="s">
        <v>122</v>
      </c>
      <c r="BE187" s="155">
        <f t="shared" si="44"/>
        <v>0</v>
      </c>
      <c r="BF187" s="155">
        <f t="shared" si="45"/>
        <v>0</v>
      </c>
      <c r="BG187" s="155">
        <f t="shared" si="46"/>
        <v>0</v>
      </c>
      <c r="BH187" s="155">
        <f t="shared" si="47"/>
        <v>0</v>
      </c>
      <c r="BI187" s="155">
        <f t="shared" si="48"/>
        <v>0</v>
      </c>
      <c r="BJ187" s="14" t="s">
        <v>81</v>
      </c>
      <c r="BK187" s="156">
        <f t="shared" si="49"/>
        <v>0</v>
      </c>
      <c r="BL187" s="14" t="s">
        <v>190</v>
      </c>
      <c r="BM187" s="154" t="s">
        <v>322</v>
      </c>
    </row>
    <row r="188" spans="1:65" s="2" customFormat="1" ht="16.5" customHeight="1" x14ac:dyDescent="0.2">
      <c r="A188" s="26"/>
      <c r="B188" s="143"/>
      <c r="C188" s="144" t="s">
        <v>323</v>
      </c>
      <c r="D188" s="144" t="s">
        <v>124</v>
      </c>
      <c r="E188" s="145" t="s">
        <v>324</v>
      </c>
      <c r="F188" s="146" t="s">
        <v>325</v>
      </c>
      <c r="G188" s="147" t="s">
        <v>176</v>
      </c>
      <c r="H188" s="148">
        <v>170</v>
      </c>
      <c r="I188" s="148"/>
      <c r="J188" s="148">
        <f t="shared" si="40"/>
        <v>0</v>
      </c>
      <c r="K188" s="149"/>
      <c r="L188" s="27"/>
      <c r="M188" s="150" t="s">
        <v>1</v>
      </c>
      <c r="N188" s="151" t="s">
        <v>34</v>
      </c>
      <c r="O188" s="152">
        <v>0.33500000000000002</v>
      </c>
      <c r="P188" s="152">
        <f t="shared" si="41"/>
        <v>56.95</v>
      </c>
      <c r="Q188" s="152">
        <v>1.09E-3</v>
      </c>
      <c r="R188" s="152">
        <f t="shared" si="42"/>
        <v>0.18530000000000002</v>
      </c>
      <c r="S188" s="152">
        <v>0</v>
      </c>
      <c r="T188" s="153">
        <f t="shared" si="43"/>
        <v>0</v>
      </c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R188" s="154" t="s">
        <v>190</v>
      </c>
      <c r="AT188" s="154" t="s">
        <v>124</v>
      </c>
      <c r="AU188" s="154" t="s">
        <v>81</v>
      </c>
      <c r="AY188" s="14" t="s">
        <v>122</v>
      </c>
      <c r="BE188" s="155">
        <f t="shared" si="44"/>
        <v>0</v>
      </c>
      <c r="BF188" s="155">
        <f t="shared" si="45"/>
        <v>0</v>
      </c>
      <c r="BG188" s="155">
        <f t="shared" si="46"/>
        <v>0</v>
      </c>
      <c r="BH188" s="155">
        <f t="shared" si="47"/>
        <v>0</v>
      </c>
      <c r="BI188" s="155">
        <f t="shared" si="48"/>
        <v>0</v>
      </c>
      <c r="BJ188" s="14" t="s">
        <v>81</v>
      </c>
      <c r="BK188" s="156">
        <f t="shared" si="49"/>
        <v>0</v>
      </c>
      <c r="BL188" s="14" t="s">
        <v>190</v>
      </c>
      <c r="BM188" s="154" t="s">
        <v>326</v>
      </c>
    </row>
    <row r="189" spans="1:65" s="2" customFormat="1" ht="16.5" customHeight="1" x14ac:dyDescent="0.2">
      <c r="A189" s="26"/>
      <c r="B189" s="143"/>
      <c r="C189" s="144" t="s">
        <v>327</v>
      </c>
      <c r="D189" s="144" t="s">
        <v>124</v>
      </c>
      <c r="E189" s="145" t="s">
        <v>328</v>
      </c>
      <c r="F189" s="146" t="s">
        <v>329</v>
      </c>
      <c r="G189" s="147" t="s">
        <v>176</v>
      </c>
      <c r="H189" s="148">
        <v>205</v>
      </c>
      <c r="I189" s="148"/>
      <c r="J189" s="148">
        <f t="shared" si="40"/>
        <v>0</v>
      </c>
      <c r="K189" s="149"/>
      <c r="L189" s="27"/>
      <c r="M189" s="150" t="s">
        <v>1</v>
      </c>
      <c r="N189" s="151" t="s">
        <v>34</v>
      </c>
      <c r="O189" s="152">
        <v>0.33500000000000002</v>
      </c>
      <c r="P189" s="152">
        <f t="shared" si="41"/>
        <v>68.674999999999997</v>
      </c>
      <c r="Q189" s="152">
        <v>1.1299999999999999E-3</v>
      </c>
      <c r="R189" s="152">
        <f t="shared" si="42"/>
        <v>0.23164999999999999</v>
      </c>
      <c r="S189" s="152">
        <v>0</v>
      </c>
      <c r="T189" s="153">
        <f t="shared" si="43"/>
        <v>0</v>
      </c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R189" s="154" t="s">
        <v>190</v>
      </c>
      <c r="AT189" s="154" t="s">
        <v>124</v>
      </c>
      <c r="AU189" s="154" t="s">
        <v>81</v>
      </c>
      <c r="AY189" s="14" t="s">
        <v>122</v>
      </c>
      <c r="BE189" s="155">
        <f t="shared" si="44"/>
        <v>0</v>
      </c>
      <c r="BF189" s="155">
        <f t="shared" si="45"/>
        <v>0</v>
      </c>
      <c r="BG189" s="155">
        <f t="shared" si="46"/>
        <v>0</v>
      </c>
      <c r="BH189" s="155">
        <f t="shared" si="47"/>
        <v>0</v>
      </c>
      <c r="BI189" s="155">
        <f t="shared" si="48"/>
        <v>0</v>
      </c>
      <c r="BJ189" s="14" t="s">
        <v>81</v>
      </c>
      <c r="BK189" s="156">
        <f t="shared" si="49"/>
        <v>0</v>
      </c>
      <c r="BL189" s="14" t="s">
        <v>190</v>
      </c>
      <c r="BM189" s="154" t="s">
        <v>330</v>
      </c>
    </row>
    <row r="190" spans="1:65" s="2" customFormat="1" ht="16.5" customHeight="1" x14ac:dyDescent="0.2">
      <c r="A190" s="26"/>
      <c r="B190" s="143"/>
      <c r="C190" s="144" t="s">
        <v>331</v>
      </c>
      <c r="D190" s="144" t="s">
        <v>124</v>
      </c>
      <c r="E190" s="145" t="s">
        <v>332</v>
      </c>
      <c r="F190" s="146" t="s">
        <v>333</v>
      </c>
      <c r="G190" s="147" t="s">
        <v>176</v>
      </c>
      <c r="H190" s="148">
        <v>145</v>
      </c>
      <c r="I190" s="148"/>
      <c r="J190" s="148">
        <f t="shared" si="40"/>
        <v>0</v>
      </c>
      <c r="K190" s="149"/>
      <c r="L190" s="27"/>
      <c r="M190" s="150" t="s">
        <v>1</v>
      </c>
      <c r="N190" s="151" t="s">
        <v>34</v>
      </c>
      <c r="O190" s="152">
        <v>0.55208000000000002</v>
      </c>
      <c r="P190" s="152">
        <f t="shared" si="41"/>
        <v>80.051600000000008</v>
      </c>
      <c r="Q190" s="152">
        <v>1.4499999999999999E-3</v>
      </c>
      <c r="R190" s="152">
        <f t="shared" si="42"/>
        <v>0.21024999999999999</v>
      </c>
      <c r="S190" s="152">
        <v>0</v>
      </c>
      <c r="T190" s="153">
        <f t="shared" si="43"/>
        <v>0</v>
      </c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R190" s="154" t="s">
        <v>190</v>
      </c>
      <c r="AT190" s="154" t="s">
        <v>124</v>
      </c>
      <c r="AU190" s="154" t="s">
        <v>81</v>
      </c>
      <c r="AY190" s="14" t="s">
        <v>122</v>
      </c>
      <c r="BE190" s="155">
        <f t="shared" si="44"/>
        <v>0</v>
      </c>
      <c r="BF190" s="155">
        <f t="shared" si="45"/>
        <v>0</v>
      </c>
      <c r="BG190" s="155">
        <f t="shared" si="46"/>
        <v>0</v>
      </c>
      <c r="BH190" s="155">
        <f t="shared" si="47"/>
        <v>0</v>
      </c>
      <c r="BI190" s="155">
        <f t="shared" si="48"/>
        <v>0</v>
      </c>
      <c r="BJ190" s="14" t="s">
        <v>81</v>
      </c>
      <c r="BK190" s="156">
        <f t="shared" si="49"/>
        <v>0</v>
      </c>
      <c r="BL190" s="14" t="s">
        <v>190</v>
      </c>
      <c r="BM190" s="154" t="s">
        <v>334</v>
      </c>
    </row>
    <row r="191" spans="1:65" s="12" customFormat="1" ht="23.1" customHeight="1" x14ac:dyDescent="0.2">
      <c r="B191" s="131"/>
      <c r="D191" s="132" t="s">
        <v>67</v>
      </c>
      <c r="E191" s="141" t="s">
        <v>335</v>
      </c>
      <c r="F191" s="141" t="s">
        <v>336</v>
      </c>
      <c r="J191" s="142">
        <f>BK191</f>
        <v>0</v>
      </c>
      <c r="L191" s="131"/>
      <c r="M191" s="135"/>
      <c r="N191" s="136"/>
      <c r="O191" s="136"/>
      <c r="P191" s="137">
        <f>SUM(P192:P194)</f>
        <v>9.9830900000000007</v>
      </c>
      <c r="Q191" s="136"/>
      <c r="R191" s="137">
        <f>SUM(R192:R194)</f>
        <v>0.36</v>
      </c>
      <c r="S191" s="136"/>
      <c r="T191" s="138">
        <f>SUM(T192:T194)</f>
        <v>0</v>
      </c>
      <c r="AR191" s="132" t="s">
        <v>81</v>
      </c>
      <c r="AT191" s="139" t="s">
        <v>67</v>
      </c>
      <c r="AU191" s="139" t="s">
        <v>75</v>
      </c>
      <c r="AY191" s="132" t="s">
        <v>122</v>
      </c>
      <c r="BK191" s="140">
        <f>SUM(BK192:BK194)</f>
        <v>0</v>
      </c>
    </row>
    <row r="192" spans="1:65" s="2" customFormat="1" ht="21.75" customHeight="1" x14ac:dyDescent="0.2">
      <c r="A192" s="26"/>
      <c r="B192" s="143"/>
      <c r="C192" s="144" t="s">
        <v>337</v>
      </c>
      <c r="D192" s="144" t="s">
        <v>124</v>
      </c>
      <c r="E192" s="145" t="s">
        <v>338</v>
      </c>
      <c r="F192" s="146" t="s">
        <v>339</v>
      </c>
      <c r="G192" s="147" t="s">
        <v>340</v>
      </c>
      <c r="H192" s="148">
        <v>13</v>
      </c>
      <c r="I192" s="148"/>
      <c r="J192" s="148">
        <f>ROUND(I192*H192,3)</f>
        <v>0</v>
      </c>
      <c r="K192" s="149"/>
      <c r="L192" s="27"/>
      <c r="M192" s="150" t="s">
        <v>1</v>
      </c>
      <c r="N192" s="151" t="s">
        <v>34</v>
      </c>
      <c r="O192" s="152">
        <v>0.76793</v>
      </c>
      <c r="P192" s="152">
        <f>O192*H192</f>
        <v>9.9830900000000007</v>
      </c>
      <c r="Q192" s="152">
        <v>0</v>
      </c>
      <c r="R192" s="152">
        <f>Q192*H192</f>
        <v>0</v>
      </c>
      <c r="S192" s="152">
        <v>0</v>
      </c>
      <c r="T192" s="153">
        <f>S192*H192</f>
        <v>0</v>
      </c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R192" s="154" t="s">
        <v>190</v>
      </c>
      <c r="AT192" s="154" t="s">
        <v>124</v>
      </c>
      <c r="AU192" s="154" t="s">
        <v>81</v>
      </c>
      <c r="AY192" s="14" t="s">
        <v>122</v>
      </c>
      <c r="BE192" s="155">
        <f>IF(N192="základná",J192,0)</f>
        <v>0</v>
      </c>
      <c r="BF192" s="155">
        <f>IF(N192="znížená",J192,0)</f>
        <v>0</v>
      </c>
      <c r="BG192" s="155">
        <f>IF(N192="zákl. prenesená",J192,0)</f>
        <v>0</v>
      </c>
      <c r="BH192" s="155">
        <f>IF(N192="zníž. prenesená",J192,0)</f>
        <v>0</v>
      </c>
      <c r="BI192" s="155">
        <f>IF(N192="nulová",J192,0)</f>
        <v>0</v>
      </c>
      <c r="BJ192" s="14" t="s">
        <v>81</v>
      </c>
      <c r="BK192" s="156">
        <f>ROUND(I192*H192,3)</f>
        <v>0</v>
      </c>
      <c r="BL192" s="14" t="s">
        <v>190</v>
      </c>
      <c r="BM192" s="154" t="s">
        <v>341</v>
      </c>
    </row>
    <row r="193" spans="1:65" s="2" customFormat="1" ht="18" customHeight="1" x14ac:dyDescent="0.2">
      <c r="A193" s="26"/>
      <c r="B193" s="143"/>
      <c r="C193" s="157" t="s">
        <v>342</v>
      </c>
      <c r="D193" s="157" t="s">
        <v>152</v>
      </c>
      <c r="E193" s="158" t="s">
        <v>343</v>
      </c>
      <c r="F193" s="159" t="s">
        <v>389</v>
      </c>
      <c r="G193" s="160" t="s">
        <v>184</v>
      </c>
      <c r="H193" s="161">
        <v>10</v>
      </c>
      <c r="I193" s="161"/>
      <c r="J193" s="161">
        <f>ROUND(I193*H193,3)</f>
        <v>0</v>
      </c>
      <c r="K193" s="162"/>
      <c r="L193" s="163"/>
      <c r="M193" s="164" t="s">
        <v>1</v>
      </c>
      <c r="N193" s="165" t="s">
        <v>34</v>
      </c>
      <c r="O193" s="152">
        <v>0</v>
      </c>
      <c r="P193" s="152">
        <f>O193*H193</f>
        <v>0</v>
      </c>
      <c r="Q193" s="152">
        <v>2.4E-2</v>
      </c>
      <c r="R193" s="152">
        <f>Q193*H193</f>
        <v>0.24</v>
      </c>
      <c r="S193" s="152">
        <v>0</v>
      </c>
      <c r="T193" s="153">
        <f>S193*H193</f>
        <v>0</v>
      </c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R193" s="154" t="s">
        <v>232</v>
      </c>
      <c r="AT193" s="154" t="s">
        <v>152</v>
      </c>
      <c r="AU193" s="154" t="s">
        <v>81</v>
      </c>
      <c r="AY193" s="14" t="s">
        <v>122</v>
      </c>
      <c r="BE193" s="155">
        <f>IF(N193="základná",J193,0)</f>
        <v>0</v>
      </c>
      <c r="BF193" s="155">
        <f>IF(N193="znížená",J193,0)</f>
        <v>0</v>
      </c>
      <c r="BG193" s="155">
        <f>IF(N193="zákl. prenesená",J193,0)</f>
        <v>0</v>
      </c>
      <c r="BH193" s="155">
        <f>IF(N193="zníž. prenesená",J193,0)</f>
        <v>0</v>
      </c>
      <c r="BI193" s="155">
        <f>IF(N193="nulová",J193,0)</f>
        <v>0</v>
      </c>
      <c r="BJ193" s="14" t="s">
        <v>81</v>
      </c>
      <c r="BK193" s="156">
        <f>ROUND(I193*H193,3)</f>
        <v>0</v>
      </c>
      <c r="BL193" s="14" t="s">
        <v>190</v>
      </c>
      <c r="BM193" s="154" t="s">
        <v>344</v>
      </c>
    </row>
    <row r="194" spans="1:65" s="2" customFormat="1" ht="24" x14ac:dyDescent="0.2">
      <c r="A194" s="26"/>
      <c r="B194" s="143"/>
      <c r="C194" s="157" t="s">
        <v>345</v>
      </c>
      <c r="D194" s="157" t="s">
        <v>152</v>
      </c>
      <c r="E194" s="158" t="s">
        <v>346</v>
      </c>
      <c r="F194" s="159" t="s">
        <v>390</v>
      </c>
      <c r="G194" s="160" t="s">
        <v>184</v>
      </c>
      <c r="H194" s="161">
        <v>5</v>
      </c>
      <c r="I194" s="161"/>
      <c r="J194" s="161">
        <f>ROUND(I194*H194,3)</f>
        <v>0</v>
      </c>
      <c r="K194" s="162"/>
      <c r="L194" s="163"/>
      <c r="M194" s="166" t="s">
        <v>1</v>
      </c>
      <c r="N194" s="167" t="s">
        <v>34</v>
      </c>
      <c r="O194" s="168">
        <v>0</v>
      </c>
      <c r="P194" s="168">
        <f>O194*H194</f>
        <v>0</v>
      </c>
      <c r="Q194" s="168">
        <v>2.4E-2</v>
      </c>
      <c r="R194" s="168">
        <f>Q194*H194</f>
        <v>0.12</v>
      </c>
      <c r="S194" s="168">
        <v>0</v>
      </c>
      <c r="T194" s="169">
        <f>S194*H194</f>
        <v>0</v>
      </c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R194" s="154" t="s">
        <v>232</v>
      </c>
      <c r="AT194" s="154" t="s">
        <v>152</v>
      </c>
      <c r="AU194" s="154" t="s">
        <v>81</v>
      </c>
      <c r="AY194" s="14" t="s">
        <v>122</v>
      </c>
      <c r="BE194" s="155">
        <f>IF(N194="základná",J194,0)</f>
        <v>0</v>
      </c>
      <c r="BF194" s="155">
        <f>IF(N194="znížená",J194,0)</f>
        <v>0</v>
      </c>
      <c r="BG194" s="155">
        <f>IF(N194="zákl. prenesená",J194,0)</f>
        <v>0</v>
      </c>
      <c r="BH194" s="155">
        <f>IF(N194="zníž. prenesená",J194,0)</f>
        <v>0</v>
      </c>
      <c r="BI194" s="155">
        <f>IF(N194="nulová",J194,0)</f>
        <v>0</v>
      </c>
      <c r="BJ194" s="14" t="s">
        <v>81</v>
      </c>
      <c r="BK194" s="156">
        <f>ROUND(I194*H194,3)</f>
        <v>0</v>
      </c>
      <c r="BL194" s="14" t="s">
        <v>190</v>
      </c>
      <c r="BM194" s="154" t="s">
        <v>347</v>
      </c>
    </row>
    <row r="195" spans="1:65" s="2" customFormat="1" ht="6.95" customHeight="1" x14ac:dyDescent="0.2">
      <c r="A195" s="26"/>
      <c r="B195" s="41"/>
      <c r="C195" s="42"/>
      <c r="D195" s="42"/>
      <c r="E195" s="42"/>
      <c r="F195" s="42"/>
      <c r="G195" s="42"/>
      <c r="H195" s="42"/>
      <c r="I195" s="42"/>
      <c r="J195" s="42"/>
      <c r="K195" s="42"/>
      <c r="L195" s="27"/>
      <c r="M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</row>
  </sheetData>
  <autoFilter ref="C129:K194" xr:uid="{00000000-0009-0000-0000-000001000000}"/>
  <mergeCells count="13">
    <mergeCell ref="E120:H120"/>
    <mergeCell ref="E122:H122"/>
    <mergeCell ref="L2:V2"/>
    <mergeCell ref="E31:J31"/>
    <mergeCell ref="E85:H85"/>
    <mergeCell ref="E87:H87"/>
    <mergeCell ref="E89:H89"/>
    <mergeCell ref="E118:H118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M144"/>
  <sheetViews>
    <sheetView showGridLines="0" workbookViewId="0">
      <selection activeCell="J18" sqref="J18"/>
    </sheetView>
  </sheetViews>
  <sheetFormatPr defaultColWidth="8.6640625" defaultRowHeight="11.25" x14ac:dyDescent="0.2"/>
  <cols>
    <col min="1" max="1" width="8.1640625" style="1" customWidth="1"/>
    <col min="2" max="2" width="1.6640625" style="1" customWidth="1"/>
    <col min="3" max="4" width="4.1640625" style="1" customWidth="1"/>
    <col min="5" max="5" width="17.1640625" style="1" customWidth="1"/>
    <col min="6" max="6" width="55" style="1" customWidth="1"/>
    <col min="7" max="7" width="7" style="1" customWidth="1"/>
    <col min="8" max="8" width="11.5" style="1" customWidth="1"/>
    <col min="9" max="10" width="20.1640625" style="1" customWidth="1"/>
    <col min="11" max="11" width="20.1640625" style="1" hidden="1" customWidth="1"/>
    <col min="12" max="12" width="9.1640625" style="1" customWidth="1"/>
    <col min="13" max="13" width="10.6640625" style="1" hidden="1" customWidth="1"/>
    <col min="14" max="14" width="9.1640625" style="1" hidden="1"/>
    <col min="15" max="20" width="14.1640625" style="1" hidden="1" customWidth="1"/>
    <col min="21" max="21" width="16.1640625" style="1" hidden="1" customWidth="1"/>
    <col min="22" max="22" width="12.1640625" style="1" customWidth="1"/>
    <col min="23" max="23" width="16.1640625" style="1" customWidth="1"/>
    <col min="24" max="24" width="12.1640625" style="1" customWidth="1"/>
    <col min="25" max="25" width="15" style="1" customWidth="1"/>
    <col min="26" max="26" width="11" style="1" customWidth="1"/>
    <col min="27" max="27" width="15" style="1" customWidth="1"/>
    <col min="28" max="28" width="16.1640625" style="1" customWidth="1"/>
    <col min="29" max="29" width="11" style="1" customWidth="1"/>
    <col min="30" max="30" width="15" style="1" customWidth="1"/>
    <col min="31" max="31" width="16.1640625" style="1" customWidth="1"/>
    <col min="44" max="65" width="9.1640625" style="1" hidden="1"/>
  </cols>
  <sheetData>
    <row r="1" spans="1:46" x14ac:dyDescent="0.2">
      <c r="A1" s="92"/>
    </row>
    <row r="2" spans="1:46" s="1" customFormat="1" ht="36.950000000000003" customHeight="1" x14ac:dyDescent="0.2">
      <c r="L2" s="170" t="s">
        <v>5</v>
      </c>
      <c r="M2" s="171"/>
      <c r="N2" s="171"/>
      <c r="O2" s="171"/>
      <c r="P2" s="171"/>
      <c r="Q2" s="171"/>
      <c r="R2" s="171"/>
      <c r="S2" s="171"/>
      <c r="T2" s="171"/>
      <c r="U2" s="171"/>
      <c r="V2" s="171"/>
      <c r="AT2" s="14" t="s">
        <v>85</v>
      </c>
    </row>
    <row r="3" spans="1:46" s="1" customFormat="1" ht="6.95" customHeight="1" x14ac:dyDescent="0.2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68</v>
      </c>
    </row>
    <row r="4" spans="1:46" s="1" customFormat="1" ht="24.95" customHeight="1" x14ac:dyDescent="0.2">
      <c r="B4" s="17"/>
      <c r="D4" s="18" t="s">
        <v>86</v>
      </c>
      <c r="L4" s="17"/>
      <c r="M4" s="93" t="s">
        <v>9</v>
      </c>
      <c r="AT4" s="14" t="s">
        <v>3</v>
      </c>
    </row>
    <row r="5" spans="1:46" s="1" customFormat="1" ht="6.95" customHeight="1" x14ac:dyDescent="0.2">
      <c r="B5" s="17"/>
      <c r="L5" s="17"/>
    </row>
    <row r="6" spans="1:46" s="1" customFormat="1" ht="12" customHeight="1" x14ac:dyDescent="0.2">
      <c r="B6" s="17"/>
      <c r="D6" s="23" t="s">
        <v>12</v>
      </c>
      <c r="L6" s="17"/>
    </row>
    <row r="7" spans="1:46" s="1" customFormat="1" ht="16.5" customHeight="1" x14ac:dyDescent="0.2">
      <c r="B7" s="17"/>
      <c r="E7" s="208" t="str">
        <f>'Rekapitulácia stavby'!K6</f>
        <v>BROTHER INDUSTRIES (SLOVAKIA)</v>
      </c>
      <c r="F7" s="210"/>
      <c r="G7" s="210"/>
      <c r="H7" s="210"/>
      <c r="L7" s="17"/>
    </row>
    <row r="8" spans="1:46" s="1" customFormat="1" ht="12" customHeight="1" x14ac:dyDescent="0.2">
      <c r="B8" s="17"/>
      <c r="D8" s="23" t="s">
        <v>87</v>
      </c>
      <c r="L8" s="17"/>
    </row>
    <row r="9" spans="1:46" s="2" customFormat="1" ht="16.5" customHeight="1" x14ac:dyDescent="0.2">
      <c r="A9" s="26"/>
      <c r="B9" s="27"/>
      <c r="C9" s="26"/>
      <c r="D9" s="26"/>
      <c r="E9" s="208" t="s">
        <v>88</v>
      </c>
      <c r="F9" s="209"/>
      <c r="G9" s="209"/>
      <c r="H9" s="209"/>
      <c r="I9" s="26"/>
      <c r="J9" s="26"/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ht="12" customHeight="1" x14ac:dyDescent="0.2">
      <c r="A10" s="26"/>
      <c r="B10" s="27"/>
      <c r="C10" s="26"/>
      <c r="D10" s="23" t="s">
        <v>89</v>
      </c>
      <c r="E10" s="26"/>
      <c r="F10" s="26"/>
      <c r="G10" s="26"/>
      <c r="H10" s="26"/>
      <c r="I10" s="26"/>
      <c r="J10" s="26"/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6.5" customHeight="1" x14ac:dyDescent="0.2">
      <c r="A11" s="26"/>
      <c r="B11" s="27"/>
      <c r="C11" s="26"/>
      <c r="D11" s="26"/>
      <c r="E11" s="175" t="s">
        <v>348</v>
      </c>
      <c r="F11" s="209"/>
      <c r="G11" s="209"/>
      <c r="H11" s="209"/>
      <c r="I11" s="26"/>
      <c r="J11" s="26"/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x14ac:dyDescent="0.2">
      <c r="A12" s="26"/>
      <c r="B12" s="27"/>
      <c r="C12" s="26"/>
      <c r="D12" s="26"/>
      <c r="E12" s="26"/>
      <c r="F12" s="26"/>
      <c r="G12" s="26"/>
      <c r="H12" s="26"/>
      <c r="I12" s="26"/>
      <c r="J12" s="26"/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2" customHeight="1" x14ac:dyDescent="0.2">
      <c r="A13" s="26"/>
      <c r="B13" s="27"/>
      <c r="C13" s="26"/>
      <c r="D13" s="23" t="s">
        <v>14</v>
      </c>
      <c r="E13" s="26"/>
      <c r="F13" s="21" t="s">
        <v>1</v>
      </c>
      <c r="G13" s="26"/>
      <c r="H13" s="26"/>
      <c r="I13" s="23" t="s">
        <v>15</v>
      </c>
      <c r="J13" s="21" t="s">
        <v>1</v>
      </c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 x14ac:dyDescent="0.2">
      <c r="A14" s="26"/>
      <c r="B14" s="27"/>
      <c r="C14" s="26"/>
      <c r="D14" s="23" t="s">
        <v>16</v>
      </c>
      <c r="E14" s="26"/>
      <c r="F14" s="21" t="s">
        <v>17</v>
      </c>
      <c r="G14" s="26"/>
      <c r="H14" s="26"/>
      <c r="I14" s="23" t="s">
        <v>18</v>
      </c>
      <c r="J14" s="49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1.1" customHeight="1" x14ac:dyDescent="0.2">
      <c r="A15" s="26"/>
      <c r="B15" s="27"/>
      <c r="C15" s="26"/>
      <c r="D15" s="26"/>
      <c r="E15" s="26"/>
      <c r="F15" s="26"/>
      <c r="G15" s="26"/>
      <c r="H15" s="26"/>
      <c r="I15" s="26"/>
      <c r="J15" s="26"/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12" customHeight="1" x14ac:dyDescent="0.2">
      <c r="A16" s="26"/>
      <c r="B16" s="27"/>
      <c r="C16" s="26"/>
      <c r="D16" s="23" t="s">
        <v>19</v>
      </c>
      <c r="E16" s="26"/>
      <c r="F16" s="26"/>
      <c r="G16" s="26"/>
      <c r="H16" s="26"/>
      <c r="I16" s="23" t="s">
        <v>20</v>
      </c>
      <c r="J16" s="21" t="s">
        <v>1</v>
      </c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8" customHeight="1" x14ac:dyDescent="0.2">
      <c r="A17" s="26"/>
      <c r="B17" s="27"/>
      <c r="C17" s="26"/>
      <c r="D17" s="26"/>
      <c r="E17" s="21" t="s">
        <v>13</v>
      </c>
      <c r="F17" s="26"/>
      <c r="G17" s="26"/>
      <c r="H17" s="26"/>
      <c r="I17" s="23" t="s">
        <v>21</v>
      </c>
      <c r="J17" s="21" t="s">
        <v>1</v>
      </c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6.95" customHeight="1" x14ac:dyDescent="0.2">
      <c r="A18" s="26"/>
      <c r="B18" s="27"/>
      <c r="C18" s="26"/>
      <c r="D18" s="26"/>
      <c r="E18" s="26"/>
      <c r="F18" s="26"/>
      <c r="G18" s="26"/>
      <c r="H18" s="26"/>
      <c r="I18" s="26"/>
      <c r="J18" s="26"/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12" customHeight="1" x14ac:dyDescent="0.2">
      <c r="A19" s="26"/>
      <c r="B19" s="27"/>
      <c r="C19" s="26"/>
      <c r="D19" s="23" t="s">
        <v>22</v>
      </c>
      <c r="E19" s="26"/>
      <c r="F19" s="26"/>
      <c r="G19" s="26"/>
      <c r="H19" s="26"/>
      <c r="I19" s="23" t="s">
        <v>20</v>
      </c>
      <c r="J19" s="21" t="str">
        <f>'Rekapitulácia stavby'!AN13</f>
        <v/>
      </c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8" customHeight="1" x14ac:dyDescent="0.2">
      <c r="A20" s="26"/>
      <c r="B20" s="27"/>
      <c r="C20" s="26"/>
      <c r="D20" s="26"/>
      <c r="E20" s="202" t="str">
        <f>'Rekapitulácia stavby'!E14</f>
        <v xml:space="preserve"> </v>
      </c>
      <c r="F20" s="202"/>
      <c r="G20" s="202"/>
      <c r="H20" s="202"/>
      <c r="I20" s="23" t="s">
        <v>21</v>
      </c>
      <c r="J20" s="21" t="str">
        <f>'Rekapitulácia stavby'!AN14</f>
        <v/>
      </c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6.95" customHeight="1" x14ac:dyDescent="0.2">
      <c r="A21" s="26"/>
      <c r="B21" s="27"/>
      <c r="C21" s="26"/>
      <c r="D21" s="26"/>
      <c r="E21" s="26"/>
      <c r="F21" s="26"/>
      <c r="G21" s="26"/>
      <c r="H21" s="26"/>
      <c r="I21" s="26"/>
      <c r="J21" s="26"/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12" customHeight="1" x14ac:dyDescent="0.2">
      <c r="A22" s="26"/>
      <c r="B22" s="27"/>
      <c r="C22" s="26"/>
      <c r="D22" s="23" t="s">
        <v>23</v>
      </c>
      <c r="E22" s="26"/>
      <c r="F22" s="26"/>
      <c r="G22" s="26"/>
      <c r="H22" s="26"/>
      <c r="I22" s="23" t="s">
        <v>20</v>
      </c>
      <c r="J22" s="21" t="str">
        <f>IF('Rekapitulácia stavby'!AN16="","",'Rekapitulácia stavby'!AN16)</f>
        <v/>
      </c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8" customHeight="1" x14ac:dyDescent="0.2">
      <c r="A23" s="26"/>
      <c r="B23" s="27"/>
      <c r="C23" s="26"/>
      <c r="D23" s="26"/>
      <c r="E23" s="21" t="str">
        <f>IF('Rekapitulácia stavby'!E17="","",'Rekapitulácia stavby'!E17)</f>
        <v xml:space="preserve"> </v>
      </c>
      <c r="F23" s="26"/>
      <c r="G23" s="26"/>
      <c r="H23" s="26"/>
      <c r="I23" s="23" t="s">
        <v>21</v>
      </c>
      <c r="J23" s="21" t="str">
        <f>IF('Rekapitulácia stavby'!AN17="","",'Rekapitulácia stavby'!AN17)</f>
        <v/>
      </c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6.95" customHeight="1" x14ac:dyDescent="0.2">
      <c r="A24" s="26"/>
      <c r="B24" s="27"/>
      <c r="C24" s="26"/>
      <c r="D24" s="26"/>
      <c r="E24" s="26"/>
      <c r="F24" s="26"/>
      <c r="G24" s="26"/>
      <c r="H24" s="26"/>
      <c r="I24" s="26"/>
      <c r="J24" s="26"/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12" customHeight="1" x14ac:dyDescent="0.2">
      <c r="A25" s="26"/>
      <c r="B25" s="27"/>
      <c r="C25" s="26"/>
      <c r="D25" s="23" t="s">
        <v>26</v>
      </c>
      <c r="E25" s="26"/>
      <c r="F25" s="26"/>
      <c r="G25" s="26"/>
      <c r="H25" s="26"/>
      <c r="I25" s="23" t="s">
        <v>20</v>
      </c>
      <c r="J25" s="21" t="str">
        <f>IF('Rekapitulácia stavby'!AN19="","",'Rekapitulácia stavby'!AN19)</f>
        <v/>
      </c>
      <c r="K25" s="26"/>
      <c r="L25" s="3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8" customHeight="1" x14ac:dyDescent="0.2">
      <c r="A26" s="26"/>
      <c r="B26" s="27"/>
      <c r="C26" s="26"/>
      <c r="D26" s="26"/>
      <c r="E26" s="21" t="str">
        <f>IF('Rekapitulácia stavby'!E20="","",'Rekapitulácia stavby'!E20)</f>
        <v xml:space="preserve"> </v>
      </c>
      <c r="F26" s="26"/>
      <c r="G26" s="26"/>
      <c r="H26" s="26"/>
      <c r="I26" s="23" t="s">
        <v>21</v>
      </c>
      <c r="J26" s="21" t="str">
        <f>IF('Rekapitulácia stavby'!AN20="","",'Rekapitulácia stavby'!AN20)</f>
        <v/>
      </c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2" customFormat="1" ht="6.95" customHeight="1" x14ac:dyDescent="0.2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3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s="2" customFormat="1" ht="12" customHeight="1" x14ac:dyDescent="0.2">
      <c r="A28" s="26"/>
      <c r="B28" s="27"/>
      <c r="C28" s="26"/>
      <c r="D28" s="23" t="s">
        <v>27</v>
      </c>
      <c r="E28" s="26"/>
      <c r="F28" s="26"/>
      <c r="G28" s="26"/>
      <c r="H28" s="26"/>
      <c r="I28" s="26"/>
      <c r="J28" s="26"/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8" customFormat="1" ht="16.5" customHeight="1" x14ac:dyDescent="0.2">
      <c r="A29" s="94"/>
      <c r="B29" s="95"/>
      <c r="C29" s="94"/>
      <c r="D29" s="94"/>
      <c r="E29" s="204" t="s">
        <v>1</v>
      </c>
      <c r="F29" s="204"/>
      <c r="G29" s="204"/>
      <c r="H29" s="204"/>
      <c r="I29" s="94"/>
      <c r="J29" s="94"/>
      <c r="K29" s="94"/>
      <c r="L29" s="96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</row>
    <row r="30" spans="1:31" s="2" customFormat="1" ht="12" customHeight="1" x14ac:dyDescent="0.2">
      <c r="A30" s="26"/>
      <c r="B30" s="27"/>
      <c r="C30" s="26"/>
      <c r="D30" s="23" t="s">
        <v>91</v>
      </c>
      <c r="E30" s="26"/>
      <c r="F30" s="26"/>
      <c r="G30" s="26"/>
      <c r="H30" s="26"/>
      <c r="I30" s="26"/>
      <c r="J30" s="26"/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23.25" customHeight="1" x14ac:dyDescent="0.2">
      <c r="A31" s="26"/>
      <c r="B31" s="27"/>
      <c r="C31" s="26"/>
      <c r="D31" s="26"/>
      <c r="E31" s="204" t="s">
        <v>92</v>
      </c>
      <c r="F31" s="202"/>
      <c r="G31" s="202"/>
      <c r="H31" s="202"/>
      <c r="I31" s="202"/>
      <c r="J31" s="202"/>
      <c r="K31" s="26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6.95" customHeight="1" x14ac:dyDescent="0.2">
      <c r="A32" s="26"/>
      <c r="B32" s="27"/>
      <c r="C32" s="26"/>
      <c r="D32" s="26"/>
      <c r="E32" s="26"/>
      <c r="F32" s="26"/>
      <c r="G32" s="26"/>
      <c r="H32" s="26"/>
      <c r="I32" s="26"/>
      <c r="J32" s="26"/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6.95" customHeight="1" x14ac:dyDescent="0.2">
      <c r="A33" s="26"/>
      <c r="B33" s="27"/>
      <c r="C33" s="26"/>
      <c r="D33" s="60"/>
      <c r="E33" s="60"/>
      <c r="F33" s="60"/>
      <c r="G33" s="60"/>
      <c r="H33" s="60"/>
      <c r="I33" s="60"/>
      <c r="J33" s="60"/>
      <c r="K33" s="60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25.35" customHeight="1" x14ac:dyDescent="0.2">
      <c r="A34" s="26"/>
      <c r="B34" s="27"/>
      <c r="C34" s="26"/>
      <c r="D34" s="97" t="s">
        <v>28</v>
      </c>
      <c r="E34" s="26"/>
      <c r="F34" s="26"/>
      <c r="G34" s="26"/>
      <c r="H34" s="26"/>
      <c r="I34" s="26"/>
      <c r="J34" s="65">
        <f>ROUND(J125, 2)</f>
        <v>0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6.95" customHeight="1" x14ac:dyDescent="0.2">
      <c r="A35" s="26"/>
      <c r="B35" s="27"/>
      <c r="C35" s="26"/>
      <c r="D35" s="60"/>
      <c r="E35" s="60"/>
      <c r="F35" s="60"/>
      <c r="G35" s="60"/>
      <c r="H35" s="60"/>
      <c r="I35" s="60"/>
      <c r="J35" s="60"/>
      <c r="K35" s="60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5" customHeight="1" x14ac:dyDescent="0.2">
      <c r="A36" s="26"/>
      <c r="B36" s="27"/>
      <c r="C36" s="26"/>
      <c r="D36" s="26"/>
      <c r="E36" s="26"/>
      <c r="F36" s="30" t="s">
        <v>30</v>
      </c>
      <c r="G36" s="26"/>
      <c r="H36" s="26"/>
      <c r="I36" s="30" t="s">
        <v>29</v>
      </c>
      <c r="J36" s="30" t="s">
        <v>31</v>
      </c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5" customHeight="1" x14ac:dyDescent="0.2">
      <c r="A37" s="26"/>
      <c r="B37" s="27"/>
      <c r="C37" s="26"/>
      <c r="D37" s="98" t="s">
        <v>32</v>
      </c>
      <c r="E37" s="23" t="s">
        <v>33</v>
      </c>
      <c r="F37" s="99">
        <f>ROUND((SUM(BE125:BE143)),  2)</f>
        <v>0</v>
      </c>
      <c r="G37" s="26"/>
      <c r="H37" s="26"/>
      <c r="I37" s="100">
        <v>0.2</v>
      </c>
      <c r="J37" s="99">
        <f>ROUND(((SUM(BE125:BE143))*I37),  2)</f>
        <v>0</v>
      </c>
      <c r="K37" s="2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customHeight="1" x14ac:dyDescent="0.2">
      <c r="A38" s="26"/>
      <c r="B38" s="27"/>
      <c r="C38" s="26"/>
      <c r="D38" s="26"/>
      <c r="E38" s="23" t="s">
        <v>34</v>
      </c>
      <c r="F38" s="99">
        <f>ROUND((SUM(BF125:BF143)),  2)</f>
        <v>0</v>
      </c>
      <c r="G38" s="26"/>
      <c r="H38" s="26"/>
      <c r="I38" s="100">
        <v>0.2</v>
      </c>
      <c r="J38" s="99">
        <f>ROUND(((SUM(BF125:BF143))*I38),  2)</f>
        <v>0</v>
      </c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14.45" hidden="1" customHeight="1" x14ac:dyDescent="0.2">
      <c r="A39" s="26"/>
      <c r="B39" s="27"/>
      <c r="C39" s="26"/>
      <c r="D39" s="26"/>
      <c r="E39" s="23" t="s">
        <v>35</v>
      </c>
      <c r="F39" s="99">
        <f>ROUND((SUM(BG125:BG143)),  2)</f>
        <v>0</v>
      </c>
      <c r="G39" s="26"/>
      <c r="H39" s="26"/>
      <c r="I39" s="100">
        <v>0.2</v>
      </c>
      <c r="J39" s="99">
        <f>0</f>
        <v>0</v>
      </c>
      <c r="K39" s="26"/>
      <c r="L39" s="3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14.45" hidden="1" customHeight="1" x14ac:dyDescent="0.2">
      <c r="A40" s="26"/>
      <c r="B40" s="27"/>
      <c r="C40" s="26"/>
      <c r="D40" s="26"/>
      <c r="E40" s="23" t="s">
        <v>36</v>
      </c>
      <c r="F40" s="99">
        <f>ROUND((SUM(BH125:BH143)),  2)</f>
        <v>0</v>
      </c>
      <c r="G40" s="26"/>
      <c r="H40" s="26"/>
      <c r="I40" s="100">
        <v>0.2</v>
      </c>
      <c r="J40" s="99">
        <f>0</f>
        <v>0</v>
      </c>
      <c r="K40" s="26"/>
      <c r="L40" s="3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2" customFormat="1" ht="14.45" hidden="1" customHeight="1" x14ac:dyDescent="0.2">
      <c r="A41" s="26"/>
      <c r="B41" s="27"/>
      <c r="C41" s="26"/>
      <c r="D41" s="26"/>
      <c r="E41" s="23" t="s">
        <v>37</v>
      </c>
      <c r="F41" s="99">
        <f>ROUND((SUM(BI125:BI143)),  2)</f>
        <v>0</v>
      </c>
      <c r="G41" s="26"/>
      <c r="H41" s="26"/>
      <c r="I41" s="100">
        <v>0</v>
      </c>
      <c r="J41" s="99">
        <f>0</f>
        <v>0</v>
      </c>
      <c r="K41" s="26"/>
      <c r="L41" s="3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</row>
    <row r="42" spans="1:31" s="2" customFormat="1" ht="6.95" customHeight="1" x14ac:dyDescent="0.2">
      <c r="A42" s="26"/>
      <c r="B42" s="27"/>
      <c r="C42" s="26"/>
      <c r="D42" s="26"/>
      <c r="E42" s="26"/>
      <c r="F42" s="26"/>
      <c r="G42" s="26"/>
      <c r="H42" s="26"/>
      <c r="I42" s="26"/>
      <c r="J42" s="26"/>
      <c r="K42" s="26"/>
      <c r="L42" s="3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</row>
    <row r="43" spans="1:31" s="2" customFormat="1" ht="25.35" customHeight="1" x14ac:dyDescent="0.2">
      <c r="A43" s="26"/>
      <c r="B43" s="27"/>
      <c r="C43" s="101"/>
      <c r="D43" s="102" t="s">
        <v>38</v>
      </c>
      <c r="E43" s="54"/>
      <c r="F43" s="54"/>
      <c r="G43" s="103" t="s">
        <v>39</v>
      </c>
      <c r="H43" s="104" t="s">
        <v>40</v>
      </c>
      <c r="I43" s="54"/>
      <c r="J43" s="105">
        <f>SUM(J34:J41)</f>
        <v>0</v>
      </c>
      <c r="K43" s="106"/>
      <c r="L43" s="3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</row>
    <row r="44" spans="1:31" s="2" customFormat="1" ht="14.45" customHeight="1" x14ac:dyDescent="0.2">
      <c r="A44" s="26"/>
      <c r="B44" s="27"/>
      <c r="C44" s="26"/>
      <c r="D44" s="26"/>
      <c r="E44" s="26"/>
      <c r="F44" s="26"/>
      <c r="G44" s="26"/>
      <c r="H44" s="26"/>
      <c r="I44" s="26"/>
      <c r="J44" s="26"/>
      <c r="K44" s="26"/>
      <c r="L44" s="3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</row>
    <row r="45" spans="1:31" s="1" customFormat="1" ht="14.45" customHeight="1" x14ac:dyDescent="0.2">
      <c r="B45" s="17"/>
      <c r="L45" s="17"/>
    </row>
    <row r="46" spans="1:31" s="1" customFormat="1" ht="14.45" customHeight="1" x14ac:dyDescent="0.2">
      <c r="B46" s="17"/>
      <c r="L46" s="17"/>
    </row>
    <row r="47" spans="1:31" s="1" customFormat="1" ht="14.45" customHeight="1" x14ac:dyDescent="0.2">
      <c r="B47" s="17"/>
      <c r="L47" s="17"/>
    </row>
    <row r="48" spans="1:31" s="1" customFormat="1" ht="14.45" customHeight="1" x14ac:dyDescent="0.2">
      <c r="B48" s="17"/>
      <c r="L48" s="17"/>
    </row>
    <row r="49" spans="1:31" s="1" customFormat="1" ht="14.45" customHeight="1" x14ac:dyDescent="0.2">
      <c r="B49" s="17"/>
      <c r="L49" s="17"/>
    </row>
    <row r="50" spans="1:31" s="2" customFormat="1" ht="14.45" customHeight="1" x14ac:dyDescent="0.2">
      <c r="B50" s="36"/>
      <c r="D50" s="37" t="s">
        <v>41</v>
      </c>
      <c r="E50" s="38"/>
      <c r="F50" s="38"/>
      <c r="G50" s="37" t="s">
        <v>42</v>
      </c>
      <c r="H50" s="38"/>
      <c r="I50" s="38"/>
      <c r="J50" s="38"/>
      <c r="K50" s="38"/>
      <c r="L50" s="36"/>
    </row>
    <row r="51" spans="1:31" x14ac:dyDescent="0.2">
      <c r="B51" s="17"/>
      <c r="L51" s="17"/>
    </row>
    <row r="52" spans="1:31" x14ac:dyDescent="0.2">
      <c r="B52" s="17"/>
      <c r="L52" s="17"/>
    </row>
    <row r="53" spans="1:31" x14ac:dyDescent="0.2">
      <c r="B53" s="17"/>
      <c r="L53" s="17"/>
    </row>
    <row r="54" spans="1:31" x14ac:dyDescent="0.2">
      <c r="B54" s="17"/>
      <c r="L54" s="17"/>
    </row>
    <row r="55" spans="1:31" x14ac:dyDescent="0.2">
      <c r="B55" s="17"/>
      <c r="L55" s="17"/>
    </row>
    <row r="56" spans="1:31" x14ac:dyDescent="0.2">
      <c r="B56" s="17"/>
      <c r="L56" s="17"/>
    </row>
    <row r="57" spans="1:31" x14ac:dyDescent="0.2">
      <c r="B57" s="17"/>
      <c r="L57" s="17"/>
    </row>
    <row r="58" spans="1:31" x14ac:dyDescent="0.2">
      <c r="B58" s="17"/>
      <c r="L58" s="17"/>
    </row>
    <row r="59" spans="1:31" x14ac:dyDescent="0.2">
      <c r="B59" s="17"/>
      <c r="L59" s="17"/>
    </row>
    <row r="60" spans="1:31" x14ac:dyDescent="0.2">
      <c r="B60" s="17"/>
      <c r="L60" s="17"/>
    </row>
    <row r="61" spans="1:31" s="2" customFormat="1" ht="12.75" x14ac:dyDescent="0.2">
      <c r="A61" s="26"/>
      <c r="B61" s="27"/>
      <c r="C61" s="26"/>
      <c r="D61" s="39" t="s">
        <v>43</v>
      </c>
      <c r="E61" s="29"/>
      <c r="F61" s="107" t="s">
        <v>44</v>
      </c>
      <c r="G61" s="39" t="s">
        <v>43</v>
      </c>
      <c r="H61" s="29"/>
      <c r="I61" s="29"/>
      <c r="J61" s="108" t="s">
        <v>44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 x14ac:dyDescent="0.2">
      <c r="B62" s="17"/>
      <c r="L62" s="17"/>
    </row>
    <row r="63" spans="1:31" x14ac:dyDescent="0.2">
      <c r="B63" s="17"/>
      <c r="L63" s="17"/>
    </row>
    <row r="64" spans="1:31" x14ac:dyDescent="0.2">
      <c r="B64" s="17"/>
      <c r="L64" s="17"/>
    </row>
    <row r="65" spans="1:31" s="2" customFormat="1" ht="12.75" x14ac:dyDescent="0.2">
      <c r="A65" s="26"/>
      <c r="B65" s="27"/>
      <c r="C65" s="26"/>
      <c r="D65" s="37" t="s">
        <v>45</v>
      </c>
      <c r="E65" s="40"/>
      <c r="F65" s="40"/>
      <c r="G65" s="37" t="s">
        <v>46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 x14ac:dyDescent="0.2">
      <c r="B66" s="17"/>
      <c r="L66" s="17"/>
    </row>
    <row r="67" spans="1:31" x14ac:dyDescent="0.2">
      <c r="B67" s="17"/>
      <c r="L67" s="17"/>
    </row>
    <row r="68" spans="1:31" x14ac:dyDescent="0.2">
      <c r="B68" s="17"/>
      <c r="L68" s="17"/>
    </row>
    <row r="69" spans="1:31" x14ac:dyDescent="0.2">
      <c r="B69" s="17"/>
      <c r="L69" s="17"/>
    </row>
    <row r="70" spans="1:31" x14ac:dyDescent="0.2">
      <c r="B70" s="17"/>
      <c r="L70" s="17"/>
    </row>
    <row r="71" spans="1:31" x14ac:dyDescent="0.2">
      <c r="B71" s="17"/>
      <c r="L71" s="17"/>
    </row>
    <row r="72" spans="1:31" x14ac:dyDescent="0.2">
      <c r="B72" s="17"/>
      <c r="L72" s="17"/>
    </row>
    <row r="73" spans="1:31" x14ac:dyDescent="0.2">
      <c r="B73" s="17"/>
      <c r="L73" s="17"/>
    </row>
    <row r="74" spans="1:31" x14ac:dyDescent="0.2">
      <c r="B74" s="17"/>
      <c r="L74" s="17"/>
    </row>
    <row r="75" spans="1:31" x14ac:dyDescent="0.2">
      <c r="B75" s="17"/>
      <c r="L75" s="17"/>
    </row>
    <row r="76" spans="1:31" s="2" customFormat="1" ht="12.75" x14ac:dyDescent="0.2">
      <c r="A76" s="26"/>
      <c r="B76" s="27"/>
      <c r="C76" s="26"/>
      <c r="D76" s="39" t="s">
        <v>43</v>
      </c>
      <c r="E76" s="29"/>
      <c r="F76" s="107" t="s">
        <v>44</v>
      </c>
      <c r="G76" s="39" t="s">
        <v>43</v>
      </c>
      <c r="H76" s="29"/>
      <c r="I76" s="29"/>
      <c r="J76" s="108" t="s">
        <v>44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 x14ac:dyDescent="0.2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31" s="2" customFormat="1" ht="6.95" customHeight="1" x14ac:dyDescent="0.2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31" s="2" customFormat="1" ht="24.95" customHeight="1" x14ac:dyDescent="0.2">
      <c r="A82" s="26"/>
      <c r="B82" s="27"/>
      <c r="C82" s="18" t="s">
        <v>93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31" s="2" customFormat="1" ht="6.95" customHeight="1" x14ac:dyDescent="0.2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31" s="2" customFormat="1" ht="12" customHeight="1" x14ac:dyDescent="0.2">
      <c r="A84" s="26"/>
      <c r="B84" s="27"/>
      <c r="C84" s="23" t="s">
        <v>12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31" s="2" customFormat="1" ht="16.5" customHeight="1" x14ac:dyDescent="0.2">
      <c r="A85" s="26"/>
      <c r="B85" s="27"/>
      <c r="C85" s="26"/>
      <c r="D85" s="26"/>
      <c r="E85" s="208" t="str">
        <f>E7</f>
        <v>BROTHER INDUSTRIES (SLOVAKIA)</v>
      </c>
      <c r="F85" s="210"/>
      <c r="G85" s="210"/>
      <c r="H85" s="210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31" s="1" customFormat="1" ht="12" customHeight="1" x14ac:dyDescent="0.2">
      <c r="B86" s="17"/>
      <c r="C86" s="23" t="s">
        <v>87</v>
      </c>
      <c r="L86" s="17"/>
    </row>
    <row r="87" spans="1:31" s="2" customFormat="1" ht="16.5" customHeight="1" x14ac:dyDescent="0.2">
      <c r="A87" s="26"/>
      <c r="B87" s="27"/>
      <c r="C87" s="26"/>
      <c r="D87" s="26"/>
      <c r="E87" s="208" t="s">
        <v>88</v>
      </c>
      <c r="F87" s="209"/>
      <c r="G87" s="209"/>
      <c r="H87" s="209"/>
      <c r="I87" s="26"/>
      <c r="J87" s="26"/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31" s="2" customFormat="1" ht="12" customHeight="1" x14ac:dyDescent="0.2">
      <c r="A88" s="26"/>
      <c r="B88" s="27"/>
      <c r="C88" s="23" t="s">
        <v>89</v>
      </c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31" s="2" customFormat="1" ht="16.5" customHeight="1" x14ac:dyDescent="0.2">
      <c r="A89" s="26"/>
      <c r="B89" s="27"/>
      <c r="C89" s="26"/>
      <c r="D89" s="26"/>
      <c r="E89" s="175" t="str">
        <f>E11</f>
        <v>SO01.2 - Chladenie kancelárskych priestorov</v>
      </c>
      <c r="F89" s="209"/>
      <c r="G89" s="209"/>
      <c r="H89" s="209"/>
      <c r="I89" s="26"/>
      <c r="J89" s="26"/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31" s="2" customFormat="1" ht="6.95" customHeight="1" x14ac:dyDescent="0.2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31" s="2" customFormat="1" ht="12" customHeight="1" x14ac:dyDescent="0.2">
      <c r="A91" s="26"/>
      <c r="B91" s="27"/>
      <c r="C91" s="23" t="s">
        <v>16</v>
      </c>
      <c r="D91" s="26"/>
      <c r="E91" s="26"/>
      <c r="F91" s="21" t="str">
        <f>F14</f>
        <v xml:space="preserve"> </v>
      </c>
      <c r="G91" s="26"/>
      <c r="H91" s="26"/>
      <c r="I91" s="23" t="s">
        <v>18</v>
      </c>
      <c r="J91" s="49"/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31" s="2" customFormat="1" ht="6.95" customHeight="1" x14ac:dyDescent="0.2">
      <c r="A92" s="26"/>
      <c r="B92" s="27"/>
      <c r="C92" s="26"/>
      <c r="D92" s="26"/>
      <c r="E92" s="26"/>
      <c r="F92" s="26"/>
      <c r="G92" s="26"/>
      <c r="H92" s="26"/>
      <c r="I92" s="26"/>
      <c r="J92" s="26"/>
      <c r="K92" s="26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31" s="2" customFormat="1" ht="15.2" customHeight="1" x14ac:dyDescent="0.2">
      <c r="A93" s="26"/>
      <c r="B93" s="27"/>
      <c r="C93" s="23" t="s">
        <v>19</v>
      </c>
      <c r="D93" s="26"/>
      <c r="E93" s="26"/>
      <c r="F93" s="21" t="str">
        <f>E17</f>
        <v>BROTHER INDUSTRIES (SLOVAKIA)</v>
      </c>
      <c r="G93" s="26"/>
      <c r="H93" s="26"/>
      <c r="I93" s="23" t="s">
        <v>23</v>
      </c>
      <c r="J93" s="24" t="str">
        <f>E23</f>
        <v xml:space="preserve"> </v>
      </c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31" s="2" customFormat="1" ht="15.2" customHeight="1" x14ac:dyDescent="0.2">
      <c r="A94" s="26"/>
      <c r="B94" s="27"/>
      <c r="C94" s="23" t="s">
        <v>22</v>
      </c>
      <c r="D94" s="26"/>
      <c r="E94" s="26"/>
      <c r="F94" s="21" t="str">
        <f>IF(E20="","",E20)</f>
        <v xml:space="preserve"> </v>
      </c>
      <c r="G94" s="26"/>
      <c r="H94" s="26"/>
      <c r="I94" s="23" t="s">
        <v>26</v>
      </c>
      <c r="J94" s="24" t="str">
        <f>E26</f>
        <v xml:space="preserve"> </v>
      </c>
      <c r="K94" s="2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31" s="2" customFormat="1" ht="10.35" customHeight="1" x14ac:dyDescent="0.2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31" s="2" customFormat="1" ht="29.25" customHeight="1" x14ac:dyDescent="0.2">
      <c r="A96" s="26"/>
      <c r="B96" s="27"/>
      <c r="C96" s="109" t="s">
        <v>94</v>
      </c>
      <c r="D96" s="101"/>
      <c r="E96" s="101"/>
      <c r="F96" s="101"/>
      <c r="G96" s="101"/>
      <c r="H96" s="101"/>
      <c r="I96" s="101"/>
      <c r="J96" s="110" t="s">
        <v>95</v>
      </c>
      <c r="K96" s="101"/>
      <c r="L96" s="3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</row>
    <row r="97" spans="1:47" s="2" customFormat="1" ht="10.35" customHeight="1" x14ac:dyDescent="0.2">
      <c r="A97" s="26"/>
      <c r="B97" s="27"/>
      <c r="C97" s="26"/>
      <c r="D97" s="26"/>
      <c r="E97" s="26"/>
      <c r="F97" s="26"/>
      <c r="G97" s="26"/>
      <c r="H97" s="26"/>
      <c r="I97" s="26"/>
      <c r="J97" s="26"/>
      <c r="K97" s="26"/>
      <c r="L97" s="3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</row>
    <row r="98" spans="1:47" s="2" customFormat="1" ht="23.1" customHeight="1" x14ac:dyDescent="0.2">
      <c r="A98" s="26"/>
      <c r="B98" s="27"/>
      <c r="C98" s="111" t="s">
        <v>96</v>
      </c>
      <c r="D98" s="26"/>
      <c r="E98" s="26"/>
      <c r="F98" s="26"/>
      <c r="G98" s="26"/>
      <c r="H98" s="26"/>
      <c r="I98" s="26"/>
      <c r="J98" s="65">
        <f>J125</f>
        <v>0</v>
      </c>
      <c r="K98" s="26"/>
      <c r="L98" s="3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U98" s="14" t="s">
        <v>97</v>
      </c>
    </row>
    <row r="99" spans="1:47" s="9" customFormat="1" ht="24.95" customHeight="1" x14ac:dyDescent="0.2">
      <c r="B99" s="112"/>
      <c r="D99" s="113" t="s">
        <v>103</v>
      </c>
      <c r="E99" s="114"/>
      <c r="F99" s="114"/>
      <c r="G99" s="114"/>
      <c r="H99" s="114"/>
      <c r="I99" s="114"/>
      <c r="J99" s="115">
        <f>J126</f>
        <v>0</v>
      </c>
      <c r="L99" s="112"/>
    </row>
    <row r="100" spans="1:47" s="10" customFormat="1" ht="20.100000000000001" customHeight="1" x14ac:dyDescent="0.2">
      <c r="B100" s="116"/>
      <c r="D100" s="117" t="s">
        <v>104</v>
      </c>
      <c r="E100" s="118"/>
      <c r="F100" s="118"/>
      <c r="G100" s="118"/>
      <c r="H100" s="118"/>
      <c r="I100" s="118"/>
      <c r="J100" s="119">
        <f>J127</f>
        <v>0</v>
      </c>
      <c r="L100" s="116"/>
    </row>
    <row r="101" spans="1:47" s="10" customFormat="1" ht="20.100000000000001" customHeight="1" x14ac:dyDescent="0.2">
      <c r="B101" s="116"/>
      <c r="D101" s="117" t="s">
        <v>106</v>
      </c>
      <c r="E101" s="118"/>
      <c r="F101" s="118"/>
      <c r="G101" s="118"/>
      <c r="H101" s="118"/>
      <c r="I101" s="118"/>
      <c r="J101" s="119">
        <f>J132</f>
        <v>0</v>
      </c>
      <c r="L101" s="116"/>
    </row>
    <row r="102" spans="1:47" s="10" customFormat="1" ht="20.100000000000001" customHeight="1" x14ac:dyDescent="0.2">
      <c r="B102" s="116"/>
      <c r="D102" s="117" t="s">
        <v>349</v>
      </c>
      <c r="E102" s="118"/>
      <c r="F102" s="118"/>
      <c r="G102" s="118"/>
      <c r="H102" s="118"/>
      <c r="I102" s="118"/>
      <c r="J102" s="119">
        <f>J137</f>
        <v>0</v>
      </c>
      <c r="L102" s="116"/>
    </row>
    <row r="103" spans="1:47" s="10" customFormat="1" ht="20.100000000000001" customHeight="1" x14ac:dyDescent="0.2">
      <c r="B103" s="116"/>
      <c r="D103" s="117" t="s">
        <v>350</v>
      </c>
      <c r="E103" s="118"/>
      <c r="F103" s="118"/>
      <c r="G103" s="118"/>
      <c r="H103" s="118"/>
      <c r="I103" s="118"/>
      <c r="J103" s="119">
        <f>J140</f>
        <v>0</v>
      </c>
      <c r="L103" s="116"/>
    </row>
    <row r="104" spans="1:47" s="2" customFormat="1" ht="21.75" customHeight="1" x14ac:dyDescent="0.2">
      <c r="A104" s="26"/>
      <c r="B104" s="27"/>
      <c r="C104" s="26"/>
      <c r="D104" s="26"/>
      <c r="E104" s="26"/>
      <c r="F104" s="26"/>
      <c r="G104" s="26"/>
      <c r="H104" s="26"/>
      <c r="I104" s="26"/>
      <c r="J104" s="26"/>
      <c r="K104" s="26"/>
      <c r="L104" s="3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</row>
    <row r="105" spans="1:47" s="2" customFormat="1" ht="6.95" customHeight="1" x14ac:dyDescent="0.2">
      <c r="A105" s="26"/>
      <c r="B105" s="41"/>
      <c r="C105" s="42"/>
      <c r="D105" s="42"/>
      <c r="E105" s="42"/>
      <c r="F105" s="42"/>
      <c r="G105" s="42"/>
      <c r="H105" s="42"/>
      <c r="I105" s="42"/>
      <c r="J105" s="42"/>
      <c r="K105" s="42"/>
      <c r="L105" s="3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</row>
    <row r="109" spans="1:47" s="2" customFormat="1" ht="6.95" customHeight="1" x14ac:dyDescent="0.2">
      <c r="A109" s="26"/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47" s="2" customFormat="1" ht="24.95" customHeight="1" x14ac:dyDescent="0.2">
      <c r="A110" s="26"/>
      <c r="B110" s="27"/>
      <c r="C110" s="18" t="s">
        <v>108</v>
      </c>
      <c r="D110" s="26"/>
      <c r="E110" s="26"/>
      <c r="F110" s="26"/>
      <c r="G110" s="26"/>
      <c r="H110" s="26"/>
      <c r="I110" s="26"/>
      <c r="J110" s="26"/>
      <c r="K110" s="26"/>
      <c r="L110" s="3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47" s="2" customFormat="1" ht="6.95" customHeight="1" x14ac:dyDescent="0.2">
      <c r="A111" s="26"/>
      <c r="B111" s="27"/>
      <c r="C111" s="26"/>
      <c r="D111" s="26"/>
      <c r="E111" s="26"/>
      <c r="F111" s="26"/>
      <c r="G111" s="26"/>
      <c r="H111" s="26"/>
      <c r="I111" s="26"/>
      <c r="J111" s="26"/>
      <c r="K111" s="26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47" s="2" customFormat="1" ht="12" customHeight="1" x14ac:dyDescent="0.2">
      <c r="A112" s="26"/>
      <c r="B112" s="27"/>
      <c r="C112" s="23" t="s">
        <v>12</v>
      </c>
      <c r="D112" s="26"/>
      <c r="E112" s="26"/>
      <c r="F112" s="26"/>
      <c r="G112" s="26"/>
      <c r="H112" s="26"/>
      <c r="I112" s="26"/>
      <c r="J112" s="26"/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16.5" customHeight="1" x14ac:dyDescent="0.2">
      <c r="A113" s="26"/>
      <c r="B113" s="27"/>
      <c r="C113" s="26"/>
      <c r="D113" s="26"/>
      <c r="E113" s="208" t="str">
        <f>E7</f>
        <v>BROTHER INDUSTRIES (SLOVAKIA)</v>
      </c>
      <c r="F113" s="210"/>
      <c r="G113" s="210"/>
      <c r="H113" s="210"/>
      <c r="I113" s="26"/>
      <c r="J113" s="26"/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1" customFormat="1" ht="12" customHeight="1" x14ac:dyDescent="0.2">
      <c r="B114" s="17"/>
      <c r="C114" s="23" t="s">
        <v>87</v>
      </c>
      <c r="L114" s="17"/>
    </row>
    <row r="115" spans="1:65" s="2" customFormat="1" ht="16.5" customHeight="1" x14ac:dyDescent="0.2">
      <c r="A115" s="26"/>
      <c r="B115" s="27"/>
      <c r="C115" s="26"/>
      <c r="D115" s="26"/>
      <c r="E115" s="208" t="s">
        <v>88</v>
      </c>
      <c r="F115" s="209"/>
      <c r="G115" s="209"/>
      <c r="H115" s="209"/>
      <c r="I115" s="26"/>
      <c r="J115" s="26"/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5" s="2" customFormat="1" ht="12" customHeight="1" x14ac:dyDescent="0.2">
      <c r="A116" s="26"/>
      <c r="B116" s="27"/>
      <c r="C116" s="23" t="s">
        <v>89</v>
      </c>
      <c r="D116" s="26"/>
      <c r="E116" s="26"/>
      <c r="F116" s="26"/>
      <c r="G116" s="26"/>
      <c r="H116" s="26"/>
      <c r="I116" s="26"/>
      <c r="J116" s="26"/>
      <c r="K116" s="26"/>
      <c r="L116" s="3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65" s="2" customFormat="1" ht="16.5" customHeight="1" x14ac:dyDescent="0.2">
      <c r="A117" s="26"/>
      <c r="B117" s="27"/>
      <c r="C117" s="26"/>
      <c r="D117" s="26"/>
      <c r="E117" s="175" t="str">
        <f>E11</f>
        <v>SO01.2 - Chladenie kancelárskych priestorov</v>
      </c>
      <c r="F117" s="209"/>
      <c r="G117" s="209"/>
      <c r="H117" s="209"/>
      <c r="I117" s="26"/>
      <c r="J117" s="26"/>
      <c r="K117" s="26"/>
      <c r="L117" s="3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</row>
    <row r="118" spans="1:65" s="2" customFormat="1" ht="6.95" customHeight="1" x14ac:dyDescent="0.2">
      <c r="A118" s="26"/>
      <c r="B118" s="27"/>
      <c r="C118" s="26"/>
      <c r="D118" s="26"/>
      <c r="E118" s="26"/>
      <c r="F118" s="26"/>
      <c r="G118" s="26"/>
      <c r="H118" s="26"/>
      <c r="I118" s="26"/>
      <c r="J118" s="26"/>
      <c r="K118" s="26"/>
      <c r="L118" s="3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1:65" s="2" customFormat="1" ht="12" customHeight="1" x14ac:dyDescent="0.2">
      <c r="A119" s="26"/>
      <c r="B119" s="27"/>
      <c r="C119" s="23" t="s">
        <v>16</v>
      </c>
      <c r="D119" s="26"/>
      <c r="E119" s="26"/>
      <c r="F119" s="21" t="str">
        <f>F14</f>
        <v xml:space="preserve"> </v>
      </c>
      <c r="G119" s="26"/>
      <c r="H119" s="26"/>
      <c r="I119" s="23" t="s">
        <v>18</v>
      </c>
      <c r="J119" s="49"/>
      <c r="K119" s="26"/>
      <c r="L119" s="3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</row>
    <row r="120" spans="1:65" s="2" customFormat="1" ht="6.95" customHeight="1" x14ac:dyDescent="0.2">
      <c r="A120" s="26"/>
      <c r="B120" s="27"/>
      <c r="C120" s="26"/>
      <c r="D120" s="26"/>
      <c r="E120" s="26"/>
      <c r="F120" s="26"/>
      <c r="G120" s="26"/>
      <c r="H120" s="26"/>
      <c r="I120" s="26"/>
      <c r="J120" s="26"/>
      <c r="K120" s="26"/>
      <c r="L120" s="3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</row>
    <row r="121" spans="1:65" s="2" customFormat="1" ht="15.2" customHeight="1" x14ac:dyDescent="0.2">
      <c r="A121" s="26"/>
      <c r="B121" s="27"/>
      <c r="C121" s="23" t="s">
        <v>19</v>
      </c>
      <c r="D121" s="26"/>
      <c r="E121" s="26"/>
      <c r="F121" s="21" t="str">
        <f>E17</f>
        <v>BROTHER INDUSTRIES (SLOVAKIA)</v>
      </c>
      <c r="G121" s="26"/>
      <c r="H121" s="26"/>
      <c r="I121" s="23" t="s">
        <v>23</v>
      </c>
      <c r="J121" s="24" t="str">
        <f>E23</f>
        <v xml:space="preserve"> </v>
      </c>
      <c r="K121" s="26"/>
      <c r="L121" s="3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</row>
    <row r="122" spans="1:65" s="2" customFormat="1" ht="15.2" customHeight="1" x14ac:dyDescent="0.2">
      <c r="A122" s="26"/>
      <c r="B122" s="27"/>
      <c r="C122" s="23" t="s">
        <v>22</v>
      </c>
      <c r="D122" s="26"/>
      <c r="E122" s="26"/>
      <c r="F122" s="21" t="str">
        <f>IF(E20="","",E20)</f>
        <v xml:space="preserve"> </v>
      </c>
      <c r="G122" s="26"/>
      <c r="H122" s="26"/>
      <c r="I122" s="23" t="s">
        <v>26</v>
      </c>
      <c r="J122" s="24" t="str">
        <f>E26</f>
        <v xml:space="preserve"> </v>
      </c>
      <c r="K122" s="26"/>
      <c r="L122" s="3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</row>
    <row r="123" spans="1:65" s="2" customFormat="1" ht="10.35" customHeight="1" x14ac:dyDescent="0.2">
      <c r="A123" s="26"/>
      <c r="B123" s="27"/>
      <c r="C123" s="26"/>
      <c r="D123" s="26"/>
      <c r="E123" s="26"/>
      <c r="F123" s="26"/>
      <c r="G123" s="26"/>
      <c r="H123" s="26"/>
      <c r="I123" s="26"/>
      <c r="J123" s="26"/>
      <c r="K123" s="26"/>
      <c r="L123" s="3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</row>
    <row r="124" spans="1:65" s="11" customFormat="1" ht="29.25" customHeight="1" x14ac:dyDescent="0.2">
      <c r="A124" s="120"/>
      <c r="B124" s="121"/>
      <c r="C124" s="122" t="s">
        <v>109</v>
      </c>
      <c r="D124" s="123" t="s">
        <v>53</v>
      </c>
      <c r="E124" s="123" t="s">
        <v>49</v>
      </c>
      <c r="F124" s="123" t="s">
        <v>50</v>
      </c>
      <c r="G124" s="123" t="s">
        <v>110</v>
      </c>
      <c r="H124" s="123" t="s">
        <v>111</v>
      </c>
      <c r="I124" s="123" t="s">
        <v>112</v>
      </c>
      <c r="J124" s="124" t="s">
        <v>95</v>
      </c>
      <c r="K124" s="125" t="s">
        <v>113</v>
      </c>
      <c r="L124" s="126"/>
      <c r="M124" s="56" t="s">
        <v>1</v>
      </c>
      <c r="N124" s="57" t="s">
        <v>32</v>
      </c>
      <c r="O124" s="57" t="s">
        <v>114</v>
      </c>
      <c r="P124" s="57" t="s">
        <v>115</v>
      </c>
      <c r="Q124" s="57" t="s">
        <v>116</v>
      </c>
      <c r="R124" s="57" t="s">
        <v>117</v>
      </c>
      <c r="S124" s="57" t="s">
        <v>118</v>
      </c>
      <c r="T124" s="58" t="s">
        <v>119</v>
      </c>
      <c r="U124" s="120"/>
      <c r="V124" s="120"/>
      <c r="W124" s="120"/>
      <c r="X124" s="120"/>
      <c r="Y124" s="120"/>
      <c r="Z124" s="120"/>
      <c r="AA124" s="120"/>
      <c r="AB124" s="120"/>
      <c r="AC124" s="120"/>
      <c r="AD124" s="120"/>
      <c r="AE124" s="120"/>
    </row>
    <row r="125" spans="1:65" s="2" customFormat="1" ht="23.1" customHeight="1" x14ac:dyDescent="0.25">
      <c r="A125" s="26"/>
      <c r="B125" s="27"/>
      <c r="C125" s="63" t="s">
        <v>96</v>
      </c>
      <c r="D125" s="26"/>
      <c r="E125" s="26"/>
      <c r="F125" s="26"/>
      <c r="G125" s="26"/>
      <c r="H125" s="26"/>
      <c r="I125" s="26"/>
      <c r="J125" s="127">
        <f>BK125</f>
        <v>0</v>
      </c>
      <c r="K125" s="26"/>
      <c r="L125" s="27"/>
      <c r="M125" s="59"/>
      <c r="N125" s="50"/>
      <c r="O125" s="60"/>
      <c r="P125" s="128">
        <f>P126</f>
        <v>328.84719999999999</v>
      </c>
      <c r="Q125" s="60"/>
      <c r="R125" s="128">
        <f>R126</f>
        <v>0.48220000000000002</v>
      </c>
      <c r="S125" s="60"/>
      <c r="T125" s="129">
        <f>T126</f>
        <v>1.8699999999999999</v>
      </c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T125" s="14" t="s">
        <v>67</v>
      </c>
      <c r="AU125" s="14" t="s">
        <v>97</v>
      </c>
      <c r="BK125" s="130">
        <f>BK126</f>
        <v>0</v>
      </c>
    </row>
    <row r="126" spans="1:65" s="12" customFormat="1" ht="26.1" customHeight="1" x14ac:dyDescent="0.2">
      <c r="B126" s="131"/>
      <c r="D126" s="132" t="s">
        <v>67</v>
      </c>
      <c r="E126" s="133" t="s">
        <v>221</v>
      </c>
      <c r="F126" s="133" t="s">
        <v>222</v>
      </c>
      <c r="J126" s="134">
        <f>BK126</f>
        <v>0</v>
      </c>
      <c r="L126" s="131"/>
      <c r="M126" s="135"/>
      <c r="N126" s="136"/>
      <c r="O126" s="136"/>
      <c r="P126" s="137">
        <f>P127+P132+P137+P140</f>
        <v>328.84719999999999</v>
      </c>
      <c r="Q126" s="136"/>
      <c r="R126" s="137">
        <f>R127+R132+R137+R140</f>
        <v>0.48220000000000002</v>
      </c>
      <c r="S126" s="136"/>
      <c r="T126" s="138">
        <f>T127+T132+T137+T140</f>
        <v>1.8699999999999999</v>
      </c>
      <c r="AR126" s="132" t="s">
        <v>81</v>
      </c>
      <c r="AT126" s="139" t="s">
        <v>67</v>
      </c>
      <c r="AU126" s="139" t="s">
        <v>68</v>
      </c>
      <c r="AY126" s="132" t="s">
        <v>122</v>
      </c>
      <c r="BK126" s="140">
        <f>BK127+BK132+BK137+BK140</f>
        <v>0</v>
      </c>
    </row>
    <row r="127" spans="1:65" s="12" customFormat="1" ht="23.1" customHeight="1" x14ac:dyDescent="0.2">
      <c r="B127" s="131"/>
      <c r="D127" s="132" t="s">
        <v>67</v>
      </c>
      <c r="E127" s="141" t="s">
        <v>223</v>
      </c>
      <c r="F127" s="141" t="s">
        <v>224</v>
      </c>
      <c r="J127" s="142">
        <f>BK127</f>
        <v>0</v>
      </c>
      <c r="L127" s="131"/>
      <c r="M127" s="135"/>
      <c r="N127" s="136"/>
      <c r="O127" s="136"/>
      <c r="P127" s="137">
        <f>SUM(P128:P131)</f>
        <v>39.566999999999993</v>
      </c>
      <c r="Q127" s="136"/>
      <c r="R127" s="137">
        <f>SUM(R128:R131)</f>
        <v>0.19380000000000003</v>
      </c>
      <c r="S127" s="136"/>
      <c r="T127" s="138">
        <f>SUM(T128:T131)</f>
        <v>0</v>
      </c>
      <c r="AR127" s="132" t="s">
        <v>81</v>
      </c>
      <c r="AT127" s="139" t="s">
        <v>67</v>
      </c>
      <c r="AU127" s="139" t="s">
        <v>75</v>
      </c>
      <c r="AY127" s="132" t="s">
        <v>122</v>
      </c>
      <c r="BK127" s="140">
        <f>SUM(BK128:BK131)</f>
        <v>0</v>
      </c>
    </row>
    <row r="128" spans="1:65" s="2" customFormat="1" ht="12" x14ac:dyDescent="0.2">
      <c r="A128" s="26"/>
      <c r="B128" s="143"/>
      <c r="C128" s="144" t="s">
        <v>75</v>
      </c>
      <c r="D128" s="144" t="s">
        <v>124</v>
      </c>
      <c r="E128" s="145" t="s">
        <v>226</v>
      </c>
      <c r="F128" s="146" t="s">
        <v>393</v>
      </c>
      <c r="G128" s="147" t="s">
        <v>176</v>
      </c>
      <c r="H128" s="148">
        <v>120</v>
      </c>
      <c r="I128" s="148"/>
      <c r="J128" s="148">
        <f>ROUND(I128*H128,3)</f>
        <v>0</v>
      </c>
      <c r="K128" s="149"/>
      <c r="L128" s="27"/>
      <c r="M128" s="150" t="s">
        <v>1</v>
      </c>
      <c r="N128" s="151" t="s">
        <v>34</v>
      </c>
      <c r="O128" s="152">
        <v>0.1371</v>
      </c>
      <c r="P128" s="152">
        <f>O128*H128</f>
        <v>16.451999999999998</v>
      </c>
      <c r="Q128" s="152">
        <v>4.0000000000000003E-5</v>
      </c>
      <c r="R128" s="152">
        <f>Q128*H128</f>
        <v>4.8000000000000004E-3</v>
      </c>
      <c r="S128" s="152">
        <v>0</v>
      </c>
      <c r="T128" s="153">
        <f>S128*H128</f>
        <v>0</v>
      </c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R128" s="154" t="s">
        <v>190</v>
      </c>
      <c r="AT128" s="154" t="s">
        <v>124</v>
      </c>
      <c r="AU128" s="154" t="s">
        <v>81</v>
      </c>
      <c r="AY128" s="14" t="s">
        <v>122</v>
      </c>
      <c r="BE128" s="155">
        <f>IF(N128="základná",J128,0)</f>
        <v>0</v>
      </c>
      <c r="BF128" s="155">
        <f>IF(N128="znížená",J128,0)</f>
        <v>0</v>
      </c>
      <c r="BG128" s="155">
        <f>IF(N128="zákl. prenesená",J128,0)</f>
        <v>0</v>
      </c>
      <c r="BH128" s="155">
        <f>IF(N128="zníž. prenesená",J128,0)</f>
        <v>0</v>
      </c>
      <c r="BI128" s="155">
        <f>IF(N128="nulová",J128,0)</f>
        <v>0</v>
      </c>
      <c r="BJ128" s="14" t="s">
        <v>81</v>
      </c>
      <c r="BK128" s="156">
        <f>ROUND(I128*H128,3)</f>
        <v>0</v>
      </c>
      <c r="BL128" s="14" t="s">
        <v>190</v>
      </c>
      <c r="BM128" s="154" t="s">
        <v>351</v>
      </c>
    </row>
    <row r="129" spans="1:65" s="2" customFormat="1" ht="21.75" customHeight="1" x14ac:dyDescent="0.2">
      <c r="A129" s="26"/>
      <c r="B129" s="143"/>
      <c r="C129" s="157" t="s">
        <v>81</v>
      </c>
      <c r="D129" s="157" t="s">
        <v>152</v>
      </c>
      <c r="E129" s="158" t="s">
        <v>352</v>
      </c>
      <c r="F129" s="159" t="s">
        <v>353</v>
      </c>
      <c r="G129" s="160" t="s">
        <v>176</v>
      </c>
      <c r="H129" s="161">
        <v>120</v>
      </c>
      <c r="I129" s="161"/>
      <c r="J129" s="161">
        <f>ROUND(I129*H129,3)</f>
        <v>0</v>
      </c>
      <c r="K129" s="162"/>
      <c r="L129" s="163"/>
      <c r="M129" s="164" t="s">
        <v>1</v>
      </c>
      <c r="N129" s="165" t="s">
        <v>34</v>
      </c>
      <c r="O129" s="152">
        <v>0</v>
      </c>
      <c r="P129" s="152">
        <f>O129*H129</f>
        <v>0</v>
      </c>
      <c r="Q129" s="152">
        <v>9.5E-4</v>
      </c>
      <c r="R129" s="152">
        <f>Q129*H129</f>
        <v>0.114</v>
      </c>
      <c r="S129" s="152">
        <v>0</v>
      </c>
      <c r="T129" s="153">
        <f>S129*H129</f>
        <v>0</v>
      </c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R129" s="154" t="s">
        <v>232</v>
      </c>
      <c r="AT129" s="154" t="s">
        <v>152</v>
      </c>
      <c r="AU129" s="154" t="s">
        <v>81</v>
      </c>
      <c r="AY129" s="14" t="s">
        <v>122</v>
      </c>
      <c r="BE129" s="155">
        <f>IF(N129="základná",J129,0)</f>
        <v>0</v>
      </c>
      <c r="BF129" s="155">
        <f>IF(N129="znížená",J129,0)</f>
        <v>0</v>
      </c>
      <c r="BG129" s="155">
        <f>IF(N129="zákl. prenesená",J129,0)</f>
        <v>0</v>
      </c>
      <c r="BH129" s="155">
        <f>IF(N129="zníž. prenesená",J129,0)</f>
        <v>0</v>
      </c>
      <c r="BI129" s="155">
        <f>IF(N129="nulová",J129,0)</f>
        <v>0</v>
      </c>
      <c r="BJ129" s="14" t="s">
        <v>81</v>
      </c>
      <c r="BK129" s="156">
        <f>ROUND(I129*H129,3)</f>
        <v>0</v>
      </c>
      <c r="BL129" s="14" t="s">
        <v>190</v>
      </c>
      <c r="BM129" s="154" t="s">
        <v>354</v>
      </c>
    </row>
    <row r="130" spans="1:65" s="2" customFormat="1" ht="12" x14ac:dyDescent="0.2">
      <c r="A130" s="26"/>
      <c r="B130" s="143"/>
      <c r="C130" s="144" t="s">
        <v>132</v>
      </c>
      <c r="D130" s="144" t="s">
        <v>124</v>
      </c>
      <c r="E130" s="145" t="s">
        <v>239</v>
      </c>
      <c r="F130" s="146" t="s">
        <v>394</v>
      </c>
      <c r="G130" s="147" t="s">
        <v>176</v>
      </c>
      <c r="H130" s="148">
        <v>150</v>
      </c>
      <c r="I130" s="148"/>
      <c r="J130" s="148">
        <f>ROUND(I130*H130,3)</f>
        <v>0</v>
      </c>
      <c r="K130" s="149"/>
      <c r="L130" s="27"/>
      <c r="M130" s="150" t="s">
        <v>1</v>
      </c>
      <c r="N130" s="151" t="s">
        <v>34</v>
      </c>
      <c r="O130" s="152">
        <v>0.15409999999999999</v>
      </c>
      <c r="P130" s="152">
        <f>O130*H130</f>
        <v>23.114999999999998</v>
      </c>
      <c r="Q130" s="152">
        <v>4.0000000000000003E-5</v>
      </c>
      <c r="R130" s="152">
        <f>Q130*H130</f>
        <v>6.0000000000000001E-3</v>
      </c>
      <c r="S130" s="152">
        <v>0</v>
      </c>
      <c r="T130" s="153">
        <f>S130*H130</f>
        <v>0</v>
      </c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R130" s="154" t="s">
        <v>190</v>
      </c>
      <c r="AT130" s="154" t="s">
        <v>124</v>
      </c>
      <c r="AU130" s="154" t="s">
        <v>81</v>
      </c>
      <c r="AY130" s="14" t="s">
        <v>122</v>
      </c>
      <c r="BE130" s="155">
        <f>IF(N130="základná",J130,0)</f>
        <v>0</v>
      </c>
      <c r="BF130" s="155">
        <f>IF(N130="znížená",J130,0)</f>
        <v>0</v>
      </c>
      <c r="BG130" s="155">
        <f>IF(N130="zákl. prenesená",J130,0)</f>
        <v>0</v>
      </c>
      <c r="BH130" s="155">
        <f>IF(N130="zníž. prenesená",J130,0)</f>
        <v>0</v>
      </c>
      <c r="BI130" s="155">
        <f>IF(N130="nulová",J130,0)</f>
        <v>0</v>
      </c>
      <c r="BJ130" s="14" t="s">
        <v>81</v>
      </c>
      <c r="BK130" s="156">
        <f>ROUND(I130*H130,3)</f>
        <v>0</v>
      </c>
      <c r="BL130" s="14" t="s">
        <v>190</v>
      </c>
      <c r="BM130" s="154" t="s">
        <v>355</v>
      </c>
    </row>
    <row r="131" spans="1:65" s="2" customFormat="1" ht="21.75" customHeight="1" x14ac:dyDescent="0.2">
      <c r="A131" s="26"/>
      <c r="B131" s="143"/>
      <c r="C131" s="157" t="s">
        <v>127</v>
      </c>
      <c r="D131" s="157" t="s">
        <v>152</v>
      </c>
      <c r="E131" s="158" t="s">
        <v>356</v>
      </c>
      <c r="F131" s="159" t="s">
        <v>357</v>
      </c>
      <c r="G131" s="160" t="s">
        <v>176</v>
      </c>
      <c r="H131" s="161">
        <v>150</v>
      </c>
      <c r="I131" s="161"/>
      <c r="J131" s="161">
        <f>ROUND(I131*H131,3)</f>
        <v>0</v>
      </c>
      <c r="K131" s="162"/>
      <c r="L131" s="163"/>
      <c r="M131" s="164" t="s">
        <v>1</v>
      </c>
      <c r="N131" s="165" t="s">
        <v>34</v>
      </c>
      <c r="O131" s="152">
        <v>0</v>
      </c>
      <c r="P131" s="152">
        <f>O131*H131</f>
        <v>0</v>
      </c>
      <c r="Q131" s="152">
        <v>4.6000000000000001E-4</v>
      </c>
      <c r="R131" s="152">
        <f>Q131*H131</f>
        <v>6.9000000000000006E-2</v>
      </c>
      <c r="S131" s="152">
        <v>0</v>
      </c>
      <c r="T131" s="153">
        <f>S131*H131</f>
        <v>0</v>
      </c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R131" s="154" t="s">
        <v>232</v>
      </c>
      <c r="AT131" s="154" t="s">
        <v>152</v>
      </c>
      <c r="AU131" s="154" t="s">
        <v>81</v>
      </c>
      <c r="AY131" s="14" t="s">
        <v>122</v>
      </c>
      <c r="BE131" s="155">
        <f>IF(N131="základná",J131,0)</f>
        <v>0</v>
      </c>
      <c r="BF131" s="155">
        <f>IF(N131="znížená",J131,0)</f>
        <v>0</v>
      </c>
      <c r="BG131" s="155">
        <f>IF(N131="zákl. prenesená",J131,0)</f>
        <v>0</v>
      </c>
      <c r="BH131" s="155">
        <f>IF(N131="zníž. prenesená",J131,0)</f>
        <v>0</v>
      </c>
      <c r="BI131" s="155">
        <f>IF(N131="nulová",J131,0)</f>
        <v>0</v>
      </c>
      <c r="BJ131" s="14" t="s">
        <v>81</v>
      </c>
      <c r="BK131" s="156">
        <f>ROUND(I131*H131,3)</f>
        <v>0</v>
      </c>
      <c r="BL131" s="14" t="s">
        <v>190</v>
      </c>
      <c r="BM131" s="154" t="s">
        <v>358</v>
      </c>
    </row>
    <row r="132" spans="1:65" s="12" customFormat="1" ht="23.1" customHeight="1" x14ac:dyDescent="0.2">
      <c r="B132" s="131"/>
      <c r="D132" s="132" t="s">
        <v>67</v>
      </c>
      <c r="E132" s="141" t="s">
        <v>285</v>
      </c>
      <c r="F132" s="141" t="s">
        <v>286</v>
      </c>
      <c r="J132" s="142">
        <f>BK132</f>
        <v>0</v>
      </c>
      <c r="L132" s="131"/>
      <c r="M132" s="135"/>
      <c r="N132" s="136"/>
      <c r="O132" s="136"/>
      <c r="P132" s="137">
        <f>SUM(P133:P136)</f>
        <v>88.029600000000002</v>
      </c>
      <c r="Q132" s="136"/>
      <c r="R132" s="137">
        <f>SUM(R133:R136)</f>
        <v>0.27989999999999998</v>
      </c>
      <c r="S132" s="136"/>
      <c r="T132" s="138">
        <f>SUM(T133:T136)</f>
        <v>0</v>
      </c>
      <c r="AR132" s="132" t="s">
        <v>81</v>
      </c>
      <c r="AT132" s="139" t="s">
        <v>67</v>
      </c>
      <c r="AU132" s="139" t="s">
        <v>75</v>
      </c>
      <c r="AY132" s="132" t="s">
        <v>122</v>
      </c>
      <c r="BK132" s="140">
        <f>SUM(BK133:BK136)</f>
        <v>0</v>
      </c>
    </row>
    <row r="133" spans="1:65" s="2" customFormat="1" ht="16.5" customHeight="1" x14ac:dyDescent="0.2">
      <c r="A133" s="26"/>
      <c r="B133" s="143"/>
      <c r="C133" s="144" t="s">
        <v>139</v>
      </c>
      <c r="D133" s="144" t="s">
        <v>124</v>
      </c>
      <c r="E133" s="145" t="s">
        <v>312</v>
      </c>
      <c r="F133" s="146" t="s">
        <v>313</v>
      </c>
      <c r="G133" s="147" t="s">
        <v>176</v>
      </c>
      <c r="H133" s="148">
        <v>120</v>
      </c>
      <c r="I133" s="148"/>
      <c r="J133" s="148">
        <f>ROUND(I133*H133,3)</f>
        <v>0</v>
      </c>
      <c r="K133" s="149"/>
      <c r="L133" s="27"/>
      <c r="M133" s="150" t="s">
        <v>1</v>
      </c>
      <c r="N133" s="151" t="s">
        <v>34</v>
      </c>
      <c r="O133" s="152">
        <v>0.24507999999999999</v>
      </c>
      <c r="P133" s="152">
        <f>O133*H133</f>
        <v>29.409599999999998</v>
      </c>
      <c r="Q133" s="152">
        <v>9.2000000000000003E-4</v>
      </c>
      <c r="R133" s="152">
        <f>Q133*H133</f>
        <v>0.1104</v>
      </c>
      <c r="S133" s="152">
        <v>0</v>
      </c>
      <c r="T133" s="153">
        <f>S133*H133</f>
        <v>0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54" t="s">
        <v>190</v>
      </c>
      <c r="AT133" s="154" t="s">
        <v>124</v>
      </c>
      <c r="AU133" s="154" t="s">
        <v>81</v>
      </c>
      <c r="AY133" s="14" t="s">
        <v>122</v>
      </c>
      <c r="BE133" s="155">
        <f>IF(N133="základná",J133,0)</f>
        <v>0</v>
      </c>
      <c r="BF133" s="155">
        <f>IF(N133="znížená",J133,0)</f>
        <v>0</v>
      </c>
      <c r="BG133" s="155">
        <f>IF(N133="zákl. prenesená",J133,0)</f>
        <v>0</v>
      </c>
      <c r="BH133" s="155">
        <f>IF(N133="zníž. prenesená",J133,0)</f>
        <v>0</v>
      </c>
      <c r="BI133" s="155">
        <f>IF(N133="nulová",J133,0)</f>
        <v>0</v>
      </c>
      <c r="BJ133" s="14" t="s">
        <v>81</v>
      </c>
      <c r="BK133" s="156">
        <f>ROUND(I133*H133,3)</f>
        <v>0</v>
      </c>
      <c r="BL133" s="14" t="s">
        <v>190</v>
      </c>
      <c r="BM133" s="154" t="s">
        <v>359</v>
      </c>
    </row>
    <row r="134" spans="1:65" s="2" customFormat="1" ht="16.5" customHeight="1" x14ac:dyDescent="0.2">
      <c r="A134" s="26"/>
      <c r="B134" s="143"/>
      <c r="C134" s="144" t="s">
        <v>143</v>
      </c>
      <c r="D134" s="144" t="s">
        <v>124</v>
      </c>
      <c r="E134" s="145" t="s">
        <v>328</v>
      </c>
      <c r="F134" s="146" t="s">
        <v>329</v>
      </c>
      <c r="G134" s="147" t="s">
        <v>176</v>
      </c>
      <c r="H134" s="148">
        <v>150</v>
      </c>
      <c r="I134" s="148"/>
      <c r="J134" s="148">
        <f>ROUND(I134*H134,3)</f>
        <v>0</v>
      </c>
      <c r="K134" s="149"/>
      <c r="L134" s="27"/>
      <c r="M134" s="150" t="s">
        <v>1</v>
      </c>
      <c r="N134" s="151" t="s">
        <v>34</v>
      </c>
      <c r="O134" s="152">
        <v>0.33500000000000002</v>
      </c>
      <c r="P134" s="152">
        <f>O134*H134</f>
        <v>50.25</v>
      </c>
      <c r="Q134" s="152">
        <v>1.1299999999999999E-3</v>
      </c>
      <c r="R134" s="152">
        <f>Q134*H134</f>
        <v>0.16949999999999998</v>
      </c>
      <c r="S134" s="152">
        <v>0</v>
      </c>
      <c r="T134" s="153">
        <f>S134*H134</f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54" t="s">
        <v>190</v>
      </c>
      <c r="AT134" s="154" t="s">
        <v>124</v>
      </c>
      <c r="AU134" s="154" t="s">
        <v>81</v>
      </c>
      <c r="AY134" s="14" t="s">
        <v>122</v>
      </c>
      <c r="BE134" s="155">
        <f>IF(N134="základná",J134,0)</f>
        <v>0</v>
      </c>
      <c r="BF134" s="155">
        <f>IF(N134="znížená",J134,0)</f>
        <v>0</v>
      </c>
      <c r="BG134" s="155">
        <f>IF(N134="zákl. prenesená",J134,0)</f>
        <v>0</v>
      </c>
      <c r="BH134" s="155">
        <f>IF(N134="zníž. prenesená",J134,0)</f>
        <v>0</v>
      </c>
      <c r="BI134" s="155">
        <f>IF(N134="nulová",J134,0)</f>
        <v>0</v>
      </c>
      <c r="BJ134" s="14" t="s">
        <v>81</v>
      </c>
      <c r="BK134" s="156">
        <f>ROUND(I134*H134,3)</f>
        <v>0</v>
      </c>
      <c r="BL134" s="14" t="s">
        <v>190</v>
      </c>
      <c r="BM134" s="154" t="s">
        <v>360</v>
      </c>
    </row>
    <row r="135" spans="1:65" s="2" customFormat="1" ht="21.75" customHeight="1" x14ac:dyDescent="0.2">
      <c r="A135" s="26"/>
      <c r="B135" s="143"/>
      <c r="C135" s="144" t="s">
        <v>147</v>
      </c>
      <c r="D135" s="144" t="s">
        <v>124</v>
      </c>
      <c r="E135" s="145" t="s">
        <v>361</v>
      </c>
      <c r="F135" s="146" t="s">
        <v>362</v>
      </c>
      <c r="G135" s="147" t="s">
        <v>176</v>
      </c>
      <c r="H135" s="148">
        <v>270</v>
      </c>
      <c r="I135" s="148"/>
      <c r="J135" s="148">
        <f>ROUND(I135*H135,3)</f>
        <v>0</v>
      </c>
      <c r="K135" s="149"/>
      <c r="L135" s="27"/>
      <c r="M135" s="150" t="s">
        <v>1</v>
      </c>
      <c r="N135" s="151" t="s">
        <v>34</v>
      </c>
      <c r="O135" s="152">
        <v>3.1E-2</v>
      </c>
      <c r="P135" s="152">
        <f>O135*H135</f>
        <v>8.3699999999999992</v>
      </c>
      <c r="Q135" s="152">
        <v>0</v>
      </c>
      <c r="R135" s="152">
        <f>Q135*H135</f>
        <v>0</v>
      </c>
      <c r="S135" s="152">
        <v>0</v>
      </c>
      <c r="T135" s="153">
        <f>S135*H135</f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54" t="s">
        <v>190</v>
      </c>
      <c r="AT135" s="154" t="s">
        <v>124</v>
      </c>
      <c r="AU135" s="154" t="s">
        <v>81</v>
      </c>
      <c r="AY135" s="14" t="s">
        <v>122</v>
      </c>
      <c r="BE135" s="155">
        <f>IF(N135="základná",J135,0)</f>
        <v>0</v>
      </c>
      <c r="BF135" s="155">
        <f>IF(N135="znížená",J135,0)</f>
        <v>0</v>
      </c>
      <c r="BG135" s="155">
        <f>IF(N135="zákl. prenesená",J135,0)</f>
        <v>0</v>
      </c>
      <c r="BH135" s="155">
        <f>IF(N135="zníž. prenesená",J135,0)</f>
        <v>0</v>
      </c>
      <c r="BI135" s="155">
        <f>IF(N135="nulová",J135,0)</f>
        <v>0</v>
      </c>
      <c r="BJ135" s="14" t="s">
        <v>81</v>
      </c>
      <c r="BK135" s="156">
        <f>ROUND(I135*H135,3)</f>
        <v>0</v>
      </c>
      <c r="BL135" s="14" t="s">
        <v>190</v>
      </c>
      <c r="BM135" s="154" t="s">
        <v>363</v>
      </c>
    </row>
    <row r="136" spans="1:65" s="2" customFormat="1" ht="21.75" customHeight="1" x14ac:dyDescent="0.2">
      <c r="A136" s="26"/>
      <c r="B136" s="143"/>
      <c r="C136" s="144" t="s">
        <v>151</v>
      </c>
      <c r="D136" s="144" t="s">
        <v>124</v>
      </c>
      <c r="E136" s="145" t="s">
        <v>364</v>
      </c>
      <c r="F136" s="146" t="s">
        <v>365</v>
      </c>
      <c r="G136" s="147" t="s">
        <v>366</v>
      </c>
      <c r="H136" s="148">
        <v>89.992000000000004</v>
      </c>
      <c r="I136" s="148"/>
      <c r="J136" s="148">
        <f>ROUND(I136*H136,3)</f>
        <v>0</v>
      </c>
      <c r="K136" s="149"/>
      <c r="L136" s="27"/>
      <c r="M136" s="150" t="s">
        <v>1</v>
      </c>
      <c r="N136" s="151" t="s">
        <v>34</v>
      </c>
      <c r="O136" s="152">
        <v>0</v>
      </c>
      <c r="P136" s="152">
        <f>O136*H136</f>
        <v>0</v>
      </c>
      <c r="Q136" s="152">
        <v>0</v>
      </c>
      <c r="R136" s="152">
        <f>Q136*H136</f>
        <v>0</v>
      </c>
      <c r="S136" s="152">
        <v>0</v>
      </c>
      <c r="T136" s="153">
        <f>S136*H136</f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54" t="s">
        <v>190</v>
      </c>
      <c r="AT136" s="154" t="s">
        <v>124</v>
      </c>
      <c r="AU136" s="154" t="s">
        <v>81</v>
      </c>
      <c r="AY136" s="14" t="s">
        <v>122</v>
      </c>
      <c r="BE136" s="155">
        <f>IF(N136="základná",J136,0)</f>
        <v>0</v>
      </c>
      <c r="BF136" s="155">
        <f>IF(N136="znížená",J136,0)</f>
        <v>0</v>
      </c>
      <c r="BG136" s="155">
        <f>IF(N136="zákl. prenesená",J136,0)</f>
        <v>0</v>
      </c>
      <c r="BH136" s="155">
        <f>IF(N136="zníž. prenesená",J136,0)</f>
        <v>0</v>
      </c>
      <c r="BI136" s="155">
        <f>IF(N136="nulová",J136,0)</f>
        <v>0</v>
      </c>
      <c r="BJ136" s="14" t="s">
        <v>81</v>
      </c>
      <c r="BK136" s="156">
        <f>ROUND(I136*H136,3)</f>
        <v>0</v>
      </c>
      <c r="BL136" s="14" t="s">
        <v>190</v>
      </c>
      <c r="BM136" s="154" t="s">
        <v>367</v>
      </c>
    </row>
    <row r="137" spans="1:65" s="12" customFormat="1" ht="23.1" customHeight="1" x14ac:dyDescent="0.2">
      <c r="B137" s="131"/>
      <c r="D137" s="132" t="s">
        <v>67</v>
      </c>
      <c r="E137" s="141" t="s">
        <v>368</v>
      </c>
      <c r="F137" s="141" t="s">
        <v>369</v>
      </c>
      <c r="J137" s="142">
        <f>BK137</f>
        <v>0</v>
      </c>
      <c r="L137" s="131"/>
      <c r="M137" s="135"/>
      <c r="N137" s="136"/>
      <c r="O137" s="136"/>
      <c r="P137" s="137">
        <f>SUM(P138:P139)</f>
        <v>124.28360000000001</v>
      </c>
      <c r="Q137" s="136"/>
      <c r="R137" s="137">
        <f>SUM(R138:R139)</f>
        <v>8.5000000000000006E-3</v>
      </c>
      <c r="S137" s="136"/>
      <c r="T137" s="138">
        <f>SUM(T138:T139)</f>
        <v>1.8699999999999999</v>
      </c>
      <c r="AR137" s="132" t="s">
        <v>81</v>
      </c>
      <c r="AT137" s="139" t="s">
        <v>67</v>
      </c>
      <c r="AU137" s="139" t="s">
        <v>75</v>
      </c>
      <c r="AY137" s="132" t="s">
        <v>122</v>
      </c>
      <c r="BK137" s="140">
        <f>SUM(BK138:BK139)</f>
        <v>0</v>
      </c>
    </row>
    <row r="138" spans="1:65" s="2" customFormat="1" ht="21.75" customHeight="1" x14ac:dyDescent="0.2">
      <c r="A138" s="26"/>
      <c r="B138" s="143"/>
      <c r="C138" s="144" t="s">
        <v>158</v>
      </c>
      <c r="D138" s="144" t="s">
        <v>124</v>
      </c>
      <c r="E138" s="145" t="s">
        <v>370</v>
      </c>
      <c r="F138" s="146" t="s">
        <v>395</v>
      </c>
      <c r="G138" s="147" t="s">
        <v>166</v>
      </c>
      <c r="H138" s="148">
        <v>85</v>
      </c>
      <c r="I138" s="148"/>
      <c r="J138" s="148">
        <f>ROUND(I138*H138,3)</f>
        <v>0</v>
      </c>
      <c r="K138" s="149"/>
      <c r="L138" s="27"/>
      <c r="M138" s="150" t="s">
        <v>1</v>
      </c>
      <c r="N138" s="151" t="s">
        <v>34</v>
      </c>
      <c r="O138" s="152">
        <v>0.52700000000000002</v>
      </c>
      <c r="P138" s="152">
        <f>O138*H138</f>
        <v>44.795000000000002</v>
      </c>
      <c r="Q138" s="152">
        <v>0</v>
      </c>
      <c r="R138" s="152">
        <f>Q138*H138</f>
        <v>0</v>
      </c>
      <c r="S138" s="152">
        <v>2.1999999999999999E-2</v>
      </c>
      <c r="T138" s="153">
        <f>S138*H138</f>
        <v>1.8699999999999999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54" t="s">
        <v>190</v>
      </c>
      <c r="AT138" s="154" t="s">
        <v>124</v>
      </c>
      <c r="AU138" s="154" t="s">
        <v>81</v>
      </c>
      <c r="AY138" s="14" t="s">
        <v>122</v>
      </c>
      <c r="BE138" s="155">
        <f>IF(N138="základná",J138,0)</f>
        <v>0</v>
      </c>
      <c r="BF138" s="155">
        <f>IF(N138="znížená",J138,0)</f>
        <v>0</v>
      </c>
      <c r="BG138" s="155">
        <f>IF(N138="zákl. prenesená",J138,0)</f>
        <v>0</v>
      </c>
      <c r="BH138" s="155">
        <f>IF(N138="zníž. prenesená",J138,0)</f>
        <v>0</v>
      </c>
      <c r="BI138" s="155">
        <f>IF(N138="nulová",J138,0)</f>
        <v>0</v>
      </c>
      <c r="BJ138" s="14" t="s">
        <v>81</v>
      </c>
      <c r="BK138" s="156">
        <f>ROUND(I138*H138,3)</f>
        <v>0</v>
      </c>
      <c r="BL138" s="14" t="s">
        <v>190</v>
      </c>
      <c r="BM138" s="154" t="s">
        <v>371</v>
      </c>
    </row>
    <row r="139" spans="1:65" s="2" customFormat="1" ht="21.75" customHeight="1" x14ac:dyDescent="0.2">
      <c r="A139" s="26"/>
      <c r="B139" s="143"/>
      <c r="C139" s="144" t="s">
        <v>163</v>
      </c>
      <c r="D139" s="144" t="s">
        <v>124</v>
      </c>
      <c r="E139" s="145" t="s">
        <v>372</v>
      </c>
      <c r="F139" s="146" t="s">
        <v>373</v>
      </c>
      <c r="G139" s="147" t="s">
        <v>166</v>
      </c>
      <c r="H139" s="148">
        <v>85</v>
      </c>
      <c r="I139" s="148"/>
      <c r="J139" s="148">
        <f>ROUND(I139*H139,3)</f>
        <v>0</v>
      </c>
      <c r="K139" s="149"/>
      <c r="L139" s="27"/>
      <c r="M139" s="150" t="s">
        <v>1</v>
      </c>
      <c r="N139" s="151" t="s">
        <v>34</v>
      </c>
      <c r="O139" s="152">
        <v>0.93515999999999999</v>
      </c>
      <c r="P139" s="152">
        <f>O139*H139</f>
        <v>79.488600000000005</v>
      </c>
      <c r="Q139" s="152">
        <v>1E-4</v>
      </c>
      <c r="R139" s="152">
        <f>Q139*H139</f>
        <v>8.5000000000000006E-3</v>
      </c>
      <c r="S139" s="152">
        <v>0</v>
      </c>
      <c r="T139" s="153">
        <f>S139*H139</f>
        <v>0</v>
      </c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54" t="s">
        <v>190</v>
      </c>
      <c r="AT139" s="154" t="s">
        <v>124</v>
      </c>
      <c r="AU139" s="154" t="s">
        <v>81</v>
      </c>
      <c r="AY139" s="14" t="s">
        <v>122</v>
      </c>
      <c r="BE139" s="155">
        <f>IF(N139="základná",J139,0)</f>
        <v>0</v>
      </c>
      <c r="BF139" s="155">
        <f>IF(N139="znížená",J139,0)</f>
        <v>0</v>
      </c>
      <c r="BG139" s="155">
        <f>IF(N139="zákl. prenesená",J139,0)</f>
        <v>0</v>
      </c>
      <c r="BH139" s="155">
        <f>IF(N139="zníž. prenesená",J139,0)</f>
        <v>0</v>
      </c>
      <c r="BI139" s="155">
        <f>IF(N139="nulová",J139,0)</f>
        <v>0</v>
      </c>
      <c r="BJ139" s="14" t="s">
        <v>81</v>
      </c>
      <c r="BK139" s="156">
        <f>ROUND(I139*H139,3)</f>
        <v>0</v>
      </c>
      <c r="BL139" s="14" t="s">
        <v>190</v>
      </c>
      <c r="BM139" s="154" t="s">
        <v>374</v>
      </c>
    </row>
    <row r="140" spans="1:65" s="12" customFormat="1" ht="23.1" customHeight="1" x14ac:dyDescent="0.2">
      <c r="B140" s="131"/>
      <c r="D140" s="132" t="s">
        <v>67</v>
      </c>
      <c r="E140" s="141" t="s">
        <v>375</v>
      </c>
      <c r="F140" s="141" t="s">
        <v>376</v>
      </c>
      <c r="J140" s="142">
        <f>BK140</f>
        <v>0</v>
      </c>
      <c r="L140" s="131"/>
      <c r="M140" s="135"/>
      <c r="N140" s="136"/>
      <c r="O140" s="136"/>
      <c r="P140" s="137">
        <f>SUM(P141:P143)</f>
        <v>76.966999999999999</v>
      </c>
      <c r="Q140" s="136"/>
      <c r="R140" s="137">
        <f>SUM(R141:R143)</f>
        <v>0</v>
      </c>
      <c r="S140" s="136"/>
      <c r="T140" s="138">
        <f>SUM(T141:T143)</f>
        <v>0</v>
      </c>
      <c r="AR140" s="132" t="s">
        <v>81</v>
      </c>
      <c r="AT140" s="139" t="s">
        <v>67</v>
      </c>
      <c r="AU140" s="139" t="s">
        <v>75</v>
      </c>
      <c r="AY140" s="132" t="s">
        <v>122</v>
      </c>
      <c r="BK140" s="140">
        <f>SUM(BK141:BK143)</f>
        <v>0</v>
      </c>
    </row>
    <row r="141" spans="1:65" s="2" customFormat="1" ht="21.75" customHeight="1" x14ac:dyDescent="0.2">
      <c r="A141" s="26"/>
      <c r="B141" s="143"/>
      <c r="C141" s="144" t="s">
        <v>168</v>
      </c>
      <c r="D141" s="144" t="s">
        <v>124</v>
      </c>
      <c r="E141" s="145" t="s">
        <v>377</v>
      </c>
      <c r="F141" s="146" t="s">
        <v>396</v>
      </c>
      <c r="G141" s="147" t="s">
        <v>184</v>
      </c>
      <c r="H141" s="148">
        <v>11</v>
      </c>
      <c r="I141" s="148"/>
      <c r="J141" s="148">
        <f>ROUND(I141*H141,3)</f>
        <v>0</v>
      </c>
      <c r="K141" s="149"/>
      <c r="L141" s="27"/>
      <c r="M141" s="150" t="s">
        <v>1</v>
      </c>
      <c r="N141" s="151" t="s">
        <v>34</v>
      </c>
      <c r="O141" s="152">
        <v>6.9969999999999999</v>
      </c>
      <c r="P141" s="152">
        <f>O141*H141</f>
        <v>76.966999999999999</v>
      </c>
      <c r="Q141" s="152">
        <v>0</v>
      </c>
      <c r="R141" s="152">
        <f>Q141*H141</f>
        <v>0</v>
      </c>
      <c r="S141" s="152">
        <v>0</v>
      </c>
      <c r="T141" s="153">
        <f>S141*H141</f>
        <v>0</v>
      </c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R141" s="154" t="s">
        <v>190</v>
      </c>
      <c r="AT141" s="154" t="s">
        <v>124</v>
      </c>
      <c r="AU141" s="154" t="s">
        <v>81</v>
      </c>
      <c r="AY141" s="14" t="s">
        <v>122</v>
      </c>
      <c r="BE141" s="155">
        <f>IF(N141="základná",J141,0)</f>
        <v>0</v>
      </c>
      <c r="BF141" s="155">
        <f>IF(N141="znížená",J141,0)</f>
        <v>0</v>
      </c>
      <c r="BG141" s="155">
        <f>IF(N141="zákl. prenesená",J141,0)</f>
        <v>0</v>
      </c>
      <c r="BH141" s="155">
        <f>IF(N141="zníž. prenesená",J141,0)</f>
        <v>0</v>
      </c>
      <c r="BI141" s="155">
        <f>IF(N141="nulová",J141,0)</f>
        <v>0</v>
      </c>
      <c r="BJ141" s="14" t="s">
        <v>81</v>
      </c>
      <c r="BK141" s="156">
        <f>ROUND(I141*H141,3)</f>
        <v>0</v>
      </c>
      <c r="BL141" s="14" t="s">
        <v>190</v>
      </c>
      <c r="BM141" s="154" t="s">
        <v>378</v>
      </c>
    </row>
    <row r="142" spans="1:65" s="2" customFormat="1" ht="16.5" customHeight="1" x14ac:dyDescent="0.2">
      <c r="A142" s="26"/>
      <c r="B142" s="143"/>
      <c r="C142" s="157" t="s">
        <v>173</v>
      </c>
      <c r="D142" s="157" t="s">
        <v>152</v>
      </c>
      <c r="E142" s="158" t="s">
        <v>379</v>
      </c>
      <c r="F142" s="159" t="s">
        <v>380</v>
      </c>
      <c r="G142" s="160" t="s">
        <v>184</v>
      </c>
      <c r="H142" s="161">
        <v>6</v>
      </c>
      <c r="I142" s="161"/>
      <c r="J142" s="161">
        <f>ROUND(I142*H142,3)</f>
        <v>0</v>
      </c>
      <c r="K142" s="162"/>
      <c r="L142" s="163"/>
      <c r="M142" s="164" t="s">
        <v>1</v>
      </c>
      <c r="N142" s="165" t="s">
        <v>34</v>
      </c>
      <c r="O142" s="152">
        <v>0</v>
      </c>
      <c r="P142" s="152">
        <f>O142*H142</f>
        <v>0</v>
      </c>
      <c r="Q142" s="152">
        <v>0</v>
      </c>
      <c r="R142" s="152">
        <f>Q142*H142</f>
        <v>0</v>
      </c>
      <c r="S142" s="152">
        <v>0</v>
      </c>
      <c r="T142" s="153">
        <f>S142*H142</f>
        <v>0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54" t="s">
        <v>232</v>
      </c>
      <c r="AT142" s="154" t="s">
        <v>152</v>
      </c>
      <c r="AU142" s="154" t="s">
        <v>81</v>
      </c>
      <c r="AY142" s="14" t="s">
        <v>122</v>
      </c>
      <c r="BE142" s="155">
        <f>IF(N142="základná",J142,0)</f>
        <v>0</v>
      </c>
      <c r="BF142" s="155">
        <f>IF(N142="znížená",J142,0)</f>
        <v>0</v>
      </c>
      <c r="BG142" s="155">
        <f>IF(N142="zákl. prenesená",J142,0)</f>
        <v>0</v>
      </c>
      <c r="BH142" s="155">
        <f>IF(N142="zníž. prenesená",J142,0)</f>
        <v>0</v>
      </c>
      <c r="BI142" s="155">
        <f>IF(N142="nulová",J142,0)</f>
        <v>0</v>
      </c>
      <c r="BJ142" s="14" t="s">
        <v>81</v>
      </c>
      <c r="BK142" s="156">
        <f>ROUND(I142*H142,3)</f>
        <v>0</v>
      </c>
      <c r="BL142" s="14" t="s">
        <v>190</v>
      </c>
      <c r="BM142" s="154" t="s">
        <v>381</v>
      </c>
    </row>
    <row r="143" spans="1:65" s="2" customFormat="1" ht="16.5" customHeight="1" x14ac:dyDescent="0.2">
      <c r="A143" s="26"/>
      <c r="B143" s="143"/>
      <c r="C143" s="157" t="s">
        <v>178</v>
      </c>
      <c r="D143" s="157" t="s">
        <v>152</v>
      </c>
      <c r="E143" s="158" t="s">
        <v>382</v>
      </c>
      <c r="F143" s="159" t="s">
        <v>380</v>
      </c>
      <c r="G143" s="160" t="s">
        <v>184</v>
      </c>
      <c r="H143" s="161">
        <v>5</v>
      </c>
      <c r="I143" s="161"/>
      <c r="J143" s="161">
        <f>ROUND(I143*H143,3)</f>
        <v>0</v>
      </c>
      <c r="K143" s="162"/>
      <c r="L143" s="163"/>
      <c r="M143" s="166" t="s">
        <v>1</v>
      </c>
      <c r="N143" s="167" t="s">
        <v>34</v>
      </c>
      <c r="O143" s="168">
        <v>0</v>
      </c>
      <c r="P143" s="168">
        <f>O143*H143</f>
        <v>0</v>
      </c>
      <c r="Q143" s="168">
        <v>0</v>
      </c>
      <c r="R143" s="168">
        <f>Q143*H143</f>
        <v>0</v>
      </c>
      <c r="S143" s="168">
        <v>0</v>
      </c>
      <c r="T143" s="169">
        <f>S143*H143</f>
        <v>0</v>
      </c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R143" s="154" t="s">
        <v>232</v>
      </c>
      <c r="AT143" s="154" t="s">
        <v>152</v>
      </c>
      <c r="AU143" s="154" t="s">
        <v>81</v>
      </c>
      <c r="AY143" s="14" t="s">
        <v>122</v>
      </c>
      <c r="BE143" s="155">
        <f>IF(N143="základná",J143,0)</f>
        <v>0</v>
      </c>
      <c r="BF143" s="155">
        <f>IF(N143="znížená",J143,0)</f>
        <v>0</v>
      </c>
      <c r="BG143" s="155">
        <f>IF(N143="zákl. prenesená",J143,0)</f>
        <v>0</v>
      </c>
      <c r="BH143" s="155">
        <f>IF(N143="zníž. prenesená",J143,0)</f>
        <v>0</v>
      </c>
      <c r="BI143" s="155">
        <f>IF(N143="nulová",J143,0)</f>
        <v>0</v>
      </c>
      <c r="BJ143" s="14" t="s">
        <v>81</v>
      </c>
      <c r="BK143" s="156">
        <f>ROUND(I143*H143,3)</f>
        <v>0</v>
      </c>
      <c r="BL143" s="14" t="s">
        <v>190</v>
      </c>
      <c r="BM143" s="154" t="s">
        <v>383</v>
      </c>
    </row>
    <row r="144" spans="1:65" s="2" customFormat="1" ht="6.95" customHeight="1" x14ac:dyDescent="0.2">
      <c r="A144" s="26"/>
      <c r="B144" s="41"/>
      <c r="C144" s="42"/>
      <c r="D144" s="42"/>
      <c r="E144" s="42"/>
      <c r="F144" s="42"/>
      <c r="G144" s="42"/>
      <c r="H144" s="42"/>
      <c r="I144" s="42"/>
      <c r="J144" s="42"/>
      <c r="K144" s="42"/>
      <c r="L144" s="27"/>
      <c r="M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</row>
  </sheetData>
  <autoFilter ref="C124:K143" xr:uid="{00000000-0009-0000-0000-000002000000}"/>
  <mergeCells count="13">
    <mergeCell ref="E115:H115"/>
    <mergeCell ref="E117:H117"/>
    <mergeCell ref="L2:V2"/>
    <mergeCell ref="E31:J31"/>
    <mergeCell ref="E85:H85"/>
    <mergeCell ref="E87:H87"/>
    <mergeCell ref="E89:H89"/>
    <mergeCell ref="E113:H113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6</vt:i4>
      </vt:variant>
    </vt:vector>
  </HeadingPairs>
  <TitlesOfParts>
    <vt:vector size="9" baseType="lpstr">
      <vt:lpstr>Rekapitulácia stavby</vt:lpstr>
      <vt:lpstr>SO01.1 - Chladenie-vykuro...</vt:lpstr>
      <vt:lpstr>SO01.2 - Chladenie kancel...</vt:lpstr>
      <vt:lpstr>'Rekapitulácia stavby'!Názvy_tlače</vt:lpstr>
      <vt:lpstr>'SO01.1 - Chladenie-vykuro...'!Názvy_tlače</vt:lpstr>
      <vt:lpstr>'SO01.2 - Chladenie kancel...'!Názvy_tlače</vt:lpstr>
      <vt:lpstr>'Rekapitulácia stavby'!Oblasť_tlače</vt:lpstr>
      <vt:lpstr>'SO01.1 - Chladenie-vykuro...'!Oblasť_tlače</vt:lpstr>
      <vt:lpstr>'SO01.2 - Chladenie kancel...'!Oblasť_tlače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DESKTOP-DI3KMED\Norbi</dc:creator>
  <cp:lastModifiedBy>Gemini Group</cp:lastModifiedBy>
  <dcterms:created xsi:type="dcterms:W3CDTF">2020-05-26T12:53:50Z</dcterms:created>
  <dcterms:modified xsi:type="dcterms:W3CDTF">2020-07-23T09:06:31Z</dcterms:modified>
</cp:coreProperties>
</file>